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4"/>
  </bookViews>
  <sheets>
    <sheet name="Расчёт коэф-в" sheetId="1" r:id="rId1"/>
    <sheet name="Налоговый потенциал" sheetId="2" r:id="rId2"/>
    <sheet name="ИБР" sheetId="3" r:id="rId3"/>
    <sheet name="Расчёт распределения дотаци" sheetId="4" r:id="rId4"/>
    <sheet name="Свод" sheetId="5" r:id="rId5"/>
  </sheets>
  <definedNames>
    <definedName name="_xlnm.Print_Area" localSheetId="3">'Расчёт распределения дотаци'!$A$1:$W$29</definedName>
  </definedNames>
  <calcPr fullCalcOnLoad="1"/>
</workbook>
</file>

<file path=xl/sharedStrings.xml><?xml version="1.0" encoding="utf-8"?>
<sst xmlns="http://schemas.openxmlformats.org/spreadsheetml/2006/main" count="177" uniqueCount="89">
  <si>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</si>
  <si>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</si>
  <si>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</si>
  <si>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</si>
  <si>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</si>
  <si>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</si>
  <si>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х</t>
  </si>
  <si>
    <t>Индекс налогового потенциала  (гр.4/гр.4общ)</t>
  </si>
  <si>
    <t xml:space="preserve"> У1                             Первый критерий выравнивания                      (1мин +  мах) / 2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</si>
  <si>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</si>
  <si>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</si>
  <si>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</si>
  <si>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>Второй критерий выравнивания (У2=1)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</si>
  <si>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</si>
  <si>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</si>
  <si>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</si>
  <si>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</si>
  <si>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</si>
  <si>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</si>
  <si>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</si>
  <si>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</si>
  <si>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</si>
  <si>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</si>
  <si>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</si>
  <si>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</si>
  <si>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Прогноз налоговых и неналоговых доходов поселений</t>
  </si>
  <si>
    <t>1вариант</t>
  </si>
  <si>
    <t>Таблица 2</t>
  </si>
  <si>
    <t>Наименование районов и городов</t>
  </si>
  <si>
    <t>Аппарат</t>
  </si>
  <si>
    <t>Культура</t>
  </si>
  <si>
    <t>ЖКХ</t>
  </si>
  <si>
    <t>Прочие</t>
  </si>
  <si>
    <t>Доля расходов на аппарат в расходах вошедших в репрезентативную систему  (общая для всех поселений)</t>
  </si>
  <si>
    <t>Контингент (численность постоянного  населения)</t>
  </si>
  <si>
    <t>ИБР    по аппарату      (гр.4 по поселению/гр.4 всего)</t>
  </si>
  <si>
    <t>Доля расходов на культуру в расходах вошедших в репрезентативную систему  (общая для всех поселений)</t>
  </si>
  <si>
    <t>Коэффициент дисперсности</t>
  </si>
  <si>
    <t>Коэффициент масштаба</t>
  </si>
  <si>
    <t>Коэффициент стоимости коммунальных услуг</t>
  </si>
  <si>
    <t>Доля расходов на ЖКХ в расходах вошедших в репрезентативную систему  (общая для всех поселений)</t>
  </si>
  <si>
    <t>Доля прочих расходов  в расходах вошедших в репрезента-тивную систему  (общая для всех поселений)</t>
  </si>
  <si>
    <t>Кузоватовское г/п</t>
  </si>
  <si>
    <t>Безводовское с/п</t>
  </si>
  <si>
    <t>Коромысловское с/п</t>
  </si>
  <si>
    <t>Лесоматюнинское с/п</t>
  </si>
  <si>
    <t>Спешневское с/п</t>
  </si>
  <si>
    <t>Таблица 1</t>
  </si>
  <si>
    <t>Наименование поселений</t>
  </si>
  <si>
    <t xml:space="preserve">Средняя численность населения муниципального района  (гр2/число поселений) считается для всех поселений общая </t>
  </si>
  <si>
    <t>Коэффициент масштаба             гр.4=(0,6*гр.2+0,4*гр.3)/гр.2</t>
  </si>
  <si>
    <t>Численность населения, проживающих в насел.пунктах менее 500 чел. (тыс.чел.)</t>
  </si>
  <si>
    <t>Удельный вес гр.5 в гр.2</t>
  </si>
  <si>
    <t>Коэффициент дисперстности гр.7=1+гр.6</t>
  </si>
  <si>
    <t>Расходы на оплату коммунальных услуг, утвержденные на очередной финансовый год (тыс.руб.)</t>
  </si>
  <si>
    <t>Коэффициент стоимости коммунальных услуг для бюджетных учреждений гр.9=(гр.8/гр.2)/(гр.8 всего/гр.2 всего)</t>
  </si>
  <si>
    <t>НДФЛ</t>
  </si>
  <si>
    <t>Налог на имущество физ.лиц</t>
  </si>
  <si>
    <t>Земельный налог</t>
  </si>
  <si>
    <t>Дотации за счет субвенций из областного фонда компенсаций</t>
  </si>
  <si>
    <r>
      <t xml:space="preserve">Объём РФФП = Объём РФФП 2013 × Индекс роста цен = 6700,0 </t>
    </r>
    <r>
      <rPr>
        <sz val="20"/>
        <rFont val="Calibri"/>
        <family val="2"/>
      </rPr>
      <t>×</t>
    </r>
    <r>
      <rPr>
        <sz val="20"/>
        <rFont val="Times New Roman"/>
        <family val="1"/>
      </rPr>
      <t xml:space="preserve"> 1,066 = 7142,2 </t>
    </r>
  </si>
  <si>
    <t>Всего - дотации на выравнивание</t>
  </si>
  <si>
    <t>в том числе за счет</t>
  </si>
  <si>
    <t>субвенций с областного бюджета</t>
  </si>
  <si>
    <t>Изменения</t>
  </si>
  <si>
    <t xml:space="preserve">Всего </t>
  </si>
  <si>
    <t>Еделевское с/п</t>
  </si>
  <si>
    <t>фонда финансовой поддержки поселений</t>
  </si>
  <si>
    <t>Начальник МУ Финансовое управление администрации МО "Кузоватовский район"     ________________________ В.В.Фадеева</t>
  </si>
  <si>
    <t>Степень сокращения отставания  П=0,2</t>
  </si>
  <si>
    <t xml:space="preserve">Дотация за счёт субвенции по расчёту и представлению дотаций поселениям </t>
  </si>
  <si>
    <t>ИБР    по культуре (гр.8*гр.9*гр.10)/ (гр.8всего* гр.9всего*гр.10всего)</t>
  </si>
  <si>
    <t>ИБР    по ЖКХ (гр.14*гр.15)/(гр.14всего* гр.15всего)</t>
  </si>
  <si>
    <t>ИБР по прочим (гр.19*гр.20)/(гр.19всего *гр.20всего)</t>
  </si>
  <si>
    <t>ИБР по поселению (гр.2*гр.5)+ (гр.6*гр.11)+ (гр.12*гр.16)+ (гр.17*гр.21)</t>
  </si>
  <si>
    <t>Среднедушевой прогноз  поселений гр17 = (гр11+гр15+гр.16)/гр.2</t>
  </si>
  <si>
    <t>Объём средств, необходимый для доведения бюджетной обеспеченности  до второго критерия выравнивания      гр19=  (гр.17общ *(гр18 общ.- гр.14)* гр6 *гр2</t>
  </si>
  <si>
    <t>Расчёт  коэффициентов удорожания, применяемых для расчета индекса бюджетных расходов на 2023 год</t>
  </si>
  <si>
    <t>Численность постоянного населения поселения на 01.01.2022г.  (тыс.чел.)</t>
  </si>
  <si>
    <t>Расчёт налогового потенциала на 2023 год</t>
  </si>
  <si>
    <t>Налоговый потенциал на 2023 год по поселениям, расчитанный по формуле(тыс.руб.)</t>
  </si>
  <si>
    <t>Расчёт индекса бюджетных расходов поселений на 2023 год</t>
  </si>
  <si>
    <t>Объем дотаций  на выравнивание бюджетной обеспеченности на 2022 и 2023 годы                                                                                                            по поселениям Кузоватовского района</t>
  </si>
  <si>
    <t xml:space="preserve">2022 год </t>
  </si>
  <si>
    <t>2023 год проект</t>
  </si>
  <si>
    <t>Численность населения на 01.01.2022 (тыс.чел.)</t>
  </si>
  <si>
    <t>Налоговый потенциал на 2023 год по поселениям (тыс.руб.)</t>
  </si>
  <si>
    <t>Спешневское сельское поселение</t>
  </si>
  <si>
    <t xml:space="preserve">Расчёт дотации на выравнивание бюджетной обеспеченности на 2023 год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</si>
</sst>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name val="Times New Roman CYR"/>
      <family val="1"/>
    </font>
    <font>
      <b/>
      <sz val="2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horizontal="righ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vertical="justify" wrapText="1"/>
    </xf>
    <xf numFmtId="173" fontId="5" fillId="0" borderId="0" xfId="0" applyNumberFormat="1" applyFont="1" applyBorder="1" applyAlignment="1">
      <alignment vertical="justify" wrapText="1"/>
    </xf>
    <xf numFmtId="173" fontId="5" fillId="0" borderId="0" xfId="0" applyNumberFormat="1" applyFont="1" applyAlignment="1">
      <alignment vertical="justify" wrapText="1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74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3" fontId="5" fillId="33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Border="1" applyAlignment="1">
      <alignment horizontal="right" wrapText="1"/>
    </xf>
    <xf numFmtId="173" fontId="6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justify" wrapText="1"/>
    </xf>
    <xf numFmtId="174" fontId="5" fillId="0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right" vertical="justify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73" fontId="5" fillId="0" borderId="0" xfId="0" applyNumberFormat="1" applyFont="1" applyFill="1" applyAlignment="1">
      <alignment vertical="justify" wrapText="1"/>
    </xf>
    <xf numFmtId="173" fontId="5" fillId="0" borderId="0" xfId="0" applyNumberFormat="1" applyFont="1" applyFill="1" applyAlignment="1">
      <alignment/>
    </xf>
    <xf numFmtId="172" fontId="5" fillId="33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justify" wrapText="1"/>
    </xf>
    <xf numFmtId="173" fontId="6" fillId="34" borderId="11" xfId="0" applyNumberFormat="1" applyFont="1" applyFill="1" applyBorder="1" applyAlignment="1">
      <alignment vertical="justify" wrapText="1"/>
    </xf>
    <xf numFmtId="0" fontId="6" fillId="35" borderId="0" xfId="0" applyFont="1" applyFill="1" applyAlignment="1">
      <alignment vertical="justify" wrapText="1"/>
    </xf>
    <xf numFmtId="173" fontId="8" fillId="35" borderId="11" xfId="0" applyNumberFormat="1" applyFont="1" applyFill="1" applyBorder="1" applyAlignment="1">
      <alignment vertical="justify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 vertical="center" wrapText="1"/>
    </xf>
    <xf numFmtId="14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72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9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73" fontId="12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/>
    </xf>
    <xf numFmtId="4" fontId="5" fillId="0" borderId="0" xfId="0" applyNumberFormat="1" applyFont="1" applyFill="1" applyAlignment="1">
      <alignment horizontal="right" vertical="justify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173" fontId="11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5" fontId="5" fillId="33" borderId="10" xfId="0" applyNumberFormat="1" applyFont="1" applyFill="1" applyBorder="1" applyAlignment="1">
      <alignment horizontal="right" wrapText="1"/>
    </xf>
    <xf numFmtId="175" fontId="6" fillId="0" borderId="10" xfId="0" applyNumberFormat="1" applyFont="1" applyBorder="1" applyAlignment="1">
      <alignment horizontal="right" wrapText="1"/>
    </xf>
    <xf numFmtId="173" fontId="14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 horizontal="right" wrapText="1"/>
    </xf>
    <xf numFmtId="173" fontId="49" fillId="0" borderId="10" xfId="0" applyNumberFormat="1" applyFont="1" applyBorder="1" applyAlignment="1">
      <alignment/>
    </xf>
    <xf numFmtId="173" fontId="49" fillId="0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justify" wrapText="1"/>
    </xf>
    <xf numFmtId="173" fontId="5" fillId="36" borderId="1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Alignment="1">
      <alignment wrapText="1"/>
    </xf>
    <xf numFmtId="0" fontId="3" fillId="36" borderId="0" xfId="0" applyFont="1" applyFill="1" applyAlignment="1">
      <alignment vertical="justify" wrapText="1"/>
    </xf>
    <xf numFmtId="0" fontId="4" fillId="36" borderId="10" xfId="0" applyFont="1" applyFill="1" applyBorder="1" applyAlignment="1">
      <alignment horizontal="center" vertical="center" wrapText="1"/>
    </xf>
    <xf numFmtId="175" fontId="5" fillId="36" borderId="10" xfId="0" applyNumberFormat="1" applyFont="1" applyFill="1" applyBorder="1" applyAlignment="1">
      <alignment horizontal="right" wrapText="1"/>
    </xf>
    <xf numFmtId="174" fontId="5" fillId="36" borderId="10" xfId="0" applyNumberFormat="1" applyFont="1" applyFill="1" applyBorder="1" applyAlignment="1">
      <alignment horizontal="right" wrapText="1"/>
    </xf>
    <xf numFmtId="174" fontId="6" fillId="36" borderId="10" xfId="0" applyNumberFormat="1" applyFont="1" applyFill="1" applyBorder="1" applyAlignment="1">
      <alignment horizontal="right" wrapText="1"/>
    </xf>
    <xf numFmtId="172" fontId="6" fillId="36" borderId="10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6" sqref="C16"/>
    </sheetView>
  </sheetViews>
  <sheetFormatPr defaultColWidth="9.140625" defaultRowHeight="15"/>
  <cols>
    <col min="1" max="1" width="22.7109375" style="0" bestFit="1" customWidth="1"/>
    <col min="2" max="9" width="17.57421875" style="0" customWidth="1"/>
  </cols>
  <sheetData>
    <row r="1" spans="1:9" ht="15.75">
      <c r="A1" s="118" t="s">
        <v>77</v>
      </c>
      <c r="B1" s="118"/>
      <c r="C1" s="118"/>
      <c r="D1" s="118"/>
      <c r="E1" s="118"/>
      <c r="F1" s="118"/>
      <c r="G1" s="118"/>
      <c r="H1" s="118"/>
      <c r="I1" t="s">
        <v>47</v>
      </c>
    </row>
    <row r="2" spans="1:8" ht="15.75">
      <c r="A2" s="118"/>
      <c r="B2" s="118"/>
      <c r="C2" s="118"/>
      <c r="D2" s="118"/>
      <c r="E2" s="118"/>
      <c r="F2" s="118"/>
      <c r="G2" s="118"/>
      <c r="H2" s="118"/>
    </row>
    <row r="3" spans="1:9" ht="157.5">
      <c r="A3" s="96" t="s">
        <v>48</v>
      </c>
      <c r="B3" s="96" t="s">
        <v>78</v>
      </c>
      <c r="C3" s="96" t="s">
        <v>49</v>
      </c>
      <c r="D3" s="96" t="s">
        <v>50</v>
      </c>
      <c r="E3" s="96" t="s">
        <v>51</v>
      </c>
      <c r="F3" s="96" t="s">
        <v>52</v>
      </c>
      <c r="G3" s="96" t="s">
        <v>53</v>
      </c>
      <c r="H3" s="96" t="s">
        <v>54</v>
      </c>
      <c r="I3" s="63" t="s">
        <v>55</v>
      </c>
    </row>
    <row r="4" spans="1:9" ht="15.75">
      <c r="A4" s="96">
        <v>1</v>
      </c>
      <c r="B4" s="83">
        <v>2</v>
      </c>
      <c r="C4" s="96">
        <v>3</v>
      </c>
      <c r="D4" s="96">
        <v>4</v>
      </c>
      <c r="E4" s="90">
        <v>5</v>
      </c>
      <c r="F4" s="64">
        <v>6</v>
      </c>
      <c r="G4" s="64">
        <v>7</v>
      </c>
      <c r="H4" s="90">
        <v>8</v>
      </c>
      <c r="I4" s="64">
        <v>9</v>
      </c>
    </row>
    <row r="5" spans="1:9" ht="15.75">
      <c r="A5" s="56" t="s">
        <v>42</v>
      </c>
      <c r="B5" s="82">
        <v>7.342</v>
      </c>
      <c r="C5" s="58"/>
      <c r="D5" s="59">
        <f>SUM((0.6*B5+0.4*C12)/B5)</f>
        <v>0.7688913102696813</v>
      </c>
      <c r="E5" s="65"/>
      <c r="F5" s="59">
        <f>SUM(E5/B5)</f>
        <v>0</v>
      </c>
      <c r="G5" s="59">
        <f>SUM(1+F5)</f>
        <v>1</v>
      </c>
      <c r="H5" s="65">
        <v>1852</v>
      </c>
      <c r="I5" s="98">
        <f>SUM((H5/B5)/(H12/B12))</f>
        <v>0.7508232416040054</v>
      </c>
    </row>
    <row r="6" spans="1:9" ht="15.75">
      <c r="A6" s="56" t="s">
        <v>43</v>
      </c>
      <c r="B6" s="82">
        <v>2.594</v>
      </c>
      <c r="C6" s="58"/>
      <c r="D6" s="59">
        <f>SUM((0.6*B6+0.4*C12)/B6)</f>
        <v>1.0780262143407866</v>
      </c>
      <c r="E6" s="59">
        <v>1.33</v>
      </c>
      <c r="F6" s="59">
        <f aca="true" t="shared" si="0" ref="F6:F12">SUM(E6/B6)</f>
        <v>0.51272166538165</v>
      </c>
      <c r="G6" s="59">
        <f aca="true" t="shared" si="1" ref="G6:G12">SUM(1+F6)</f>
        <v>1.51272166538165</v>
      </c>
      <c r="H6" s="65">
        <v>713</v>
      </c>
      <c r="I6" s="98">
        <f>SUM((H6/B6)/(H12/B12))</f>
        <v>0.8181457215225368</v>
      </c>
    </row>
    <row r="7" spans="1:9" ht="15.75">
      <c r="A7" s="56" t="s">
        <v>66</v>
      </c>
      <c r="B7" s="82">
        <v>2.092</v>
      </c>
      <c r="C7" s="58"/>
      <c r="D7" s="59">
        <f>SUM((0.6*B7+0.4*C12)/B7)</f>
        <v>1.192734225621415</v>
      </c>
      <c r="E7" s="59">
        <v>0.435</v>
      </c>
      <c r="F7" s="59">
        <f t="shared" si="0"/>
        <v>0.20793499043977054</v>
      </c>
      <c r="G7" s="59">
        <f>SUM(1+F7)</f>
        <v>1.2079349904397705</v>
      </c>
      <c r="H7" s="65">
        <v>804.7</v>
      </c>
      <c r="I7" s="98">
        <f>SUM((H7/B7)/(H12/B12))</f>
        <v>1.144941841028822</v>
      </c>
    </row>
    <row r="8" spans="1:9" ht="15.75">
      <c r="A8" s="56" t="s">
        <v>44</v>
      </c>
      <c r="B8" s="82">
        <v>3.11</v>
      </c>
      <c r="C8" s="58"/>
      <c r="D8" s="59">
        <f>SUM((0.6*B8+0.4*C12)/B8)</f>
        <v>0.9987138263665595</v>
      </c>
      <c r="E8" s="59">
        <v>1.332</v>
      </c>
      <c r="F8" s="59">
        <f t="shared" si="0"/>
        <v>0.4282958199356914</v>
      </c>
      <c r="G8" s="59">
        <f t="shared" si="1"/>
        <v>1.4282958199356914</v>
      </c>
      <c r="H8" s="65">
        <v>1577.8</v>
      </c>
      <c r="I8" s="98">
        <f>SUM((H8/B8)/(H12/B12))</f>
        <v>1.5100894317164297</v>
      </c>
    </row>
    <row r="9" spans="1:9" ht="15.75">
      <c r="A9" s="56" t="s">
        <v>45</v>
      </c>
      <c r="B9" s="82">
        <v>1.171</v>
      </c>
      <c r="C9" s="58"/>
      <c r="D9" s="59">
        <f>SUM((0.6*B9+0.4*C12)/B9)</f>
        <v>1.6589239965841163</v>
      </c>
      <c r="E9" s="59">
        <v>0.472</v>
      </c>
      <c r="F9" s="59">
        <f t="shared" si="0"/>
        <v>0.40307429547395385</v>
      </c>
      <c r="G9" s="59">
        <f t="shared" si="1"/>
        <v>1.403074295473954</v>
      </c>
      <c r="H9" s="65">
        <v>432.2</v>
      </c>
      <c r="I9" s="98">
        <f>SUM((H9/B9)/(H12/B12))</f>
        <v>1.098598427285214</v>
      </c>
    </row>
    <row r="10" spans="1:9" ht="15.75">
      <c r="A10" s="56" t="s">
        <v>46</v>
      </c>
      <c r="B10" s="82">
        <v>1.958</v>
      </c>
      <c r="C10" s="58"/>
      <c r="D10" s="59">
        <f>SUM((0.6*B10+0.4*C12)/B10)</f>
        <v>1.2332992849846782</v>
      </c>
      <c r="E10" s="66">
        <v>1.958</v>
      </c>
      <c r="F10" s="59">
        <f t="shared" si="0"/>
        <v>1</v>
      </c>
      <c r="G10" s="59">
        <f t="shared" si="1"/>
        <v>2</v>
      </c>
      <c r="H10" s="65">
        <v>757.3</v>
      </c>
      <c r="I10" s="98">
        <f>SUM((H10/B10)/(H12/B12))</f>
        <v>1.1512413361044704</v>
      </c>
    </row>
    <row r="11" spans="1:9" ht="15.75">
      <c r="A11" s="56"/>
      <c r="B11" s="58"/>
      <c r="C11" s="58"/>
      <c r="D11" s="59"/>
      <c r="E11" s="59"/>
      <c r="F11" s="59"/>
      <c r="G11" s="59"/>
      <c r="H11" s="65"/>
      <c r="I11" s="98"/>
    </row>
    <row r="12" spans="1:9" ht="15.75">
      <c r="A12" s="96" t="s">
        <v>17</v>
      </c>
      <c r="B12" s="67">
        <f>SUM(B5:B11)</f>
        <v>18.267</v>
      </c>
      <c r="C12" s="99">
        <v>3.1</v>
      </c>
      <c r="D12" s="59">
        <v>1</v>
      </c>
      <c r="E12" s="69">
        <f>SUM(E5:E10)</f>
        <v>5.527</v>
      </c>
      <c r="F12" s="69">
        <f t="shared" si="0"/>
        <v>0.30256747139650736</v>
      </c>
      <c r="G12" s="69">
        <f t="shared" si="1"/>
        <v>1.3025674713965074</v>
      </c>
      <c r="H12" s="68">
        <f>SUM(H5:H10)</f>
        <v>6137</v>
      </c>
      <c r="I12" s="84">
        <f>SUM((H12/B12)/(H12/B12))</f>
        <v>1</v>
      </c>
    </row>
    <row r="13" spans="1:9" ht="15.75">
      <c r="A13" s="61"/>
      <c r="B13" s="54"/>
      <c r="C13" s="54"/>
      <c r="D13" s="70"/>
      <c r="E13" s="54"/>
      <c r="F13" s="54"/>
      <c r="G13" s="54"/>
      <c r="H13" s="54"/>
      <c r="I13" s="71"/>
    </row>
    <row r="14" spans="1:9" ht="15.75">
      <c r="A14" s="54"/>
      <c r="B14" s="54"/>
      <c r="C14" s="54"/>
      <c r="D14" s="54"/>
      <c r="E14" s="54"/>
      <c r="F14" s="119"/>
      <c r="G14" s="119"/>
      <c r="H14" s="54"/>
      <c r="I14" s="71"/>
    </row>
    <row r="15" spans="1:8" ht="15.75">
      <c r="A15" s="54"/>
      <c r="B15" s="54"/>
      <c r="C15" s="54"/>
      <c r="D15" s="54"/>
      <c r="E15" s="54"/>
      <c r="F15" s="54"/>
      <c r="G15" s="54"/>
      <c r="H15" s="54"/>
    </row>
    <row r="16" spans="1:8" ht="15.75">
      <c r="A16" s="54"/>
      <c r="B16" s="54"/>
      <c r="C16" s="54"/>
      <c r="D16" s="54"/>
      <c r="E16" s="54"/>
      <c r="F16" s="54"/>
      <c r="G16" s="54"/>
      <c r="H16" s="54"/>
    </row>
    <row r="17" spans="1:8" ht="15.75">
      <c r="A17" s="54"/>
      <c r="B17" s="54"/>
      <c r="C17" s="54"/>
      <c r="D17" s="54"/>
      <c r="E17" s="54"/>
      <c r="F17" s="54"/>
      <c r="G17" s="54"/>
      <c r="H17" s="54"/>
    </row>
    <row r="18" spans="1:8" ht="15.75">
      <c r="A18" s="54"/>
      <c r="B18" s="54"/>
      <c r="C18" s="54"/>
      <c r="D18" s="54"/>
      <c r="E18" s="54"/>
      <c r="F18" s="54"/>
      <c r="G18" s="54"/>
      <c r="H18" s="54"/>
    </row>
  </sheetData>
  <sheetProtection/>
  <mergeCells count="3">
    <mergeCell ref="A1:H1"/>
    <mergeCell ref="A2:H2"/>
    <mergeCell ref="F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5" sqref="E5:E10"/>
    </sheetView>
  </sheetViews>
  <sheetFormatPr defaultColWidth="9.140625" defaultRowHeight="15"/>
  <cols>
    <col min="1" max="1" width="22.7109375" style="72" bestFit="1" customWidth="1"/>
    <col min="2" max="6" width="18.8515625" style="72" customWidth="1"/>
    <col min="7" max="16384" width="9.140625" style="72" customWidth="1"/>
  </cols>
  <sheetData>
    <row r="1" spans="1:6" ht="16.5">
      <c r="A1" s="120" t="s">
        <v>79</v>
      </c>
      <c r="B1" s="120"/>
      <c r="C1" s="120"/>
      <c r="D1" s="120"/>
      <c r="E1" s="120"/>
      <c r="F1" s="120"/>
    </row>
    <row r="3" spans="1:6" ht="94.5">
      <c r="A3" s="73" t="s">
        <v>0</v>
      </c>
      <c r="B3" s="73" t="s">
        <v>56</v>
      </c>
      <c r="C3" s="73" t="s">
        <v>57</v>
      </c>
      <c r="D3" s="73" t="s">
        <v>58</v>
      </c>
      <c r="E3" s="73" t="s">
        <v>59</v>
      </c>
      <c r="F3" s="73" t="s">
        <v>80</v>
      </c>
    </row>
    <row r="4" spans="1:6" ht="15.75">
      <c r="A4" s="73"/>
      <c r="B4" s="92">
        <v>1</v>
      </c>
      <c r="C4" s="92">
        <v>2</v>
      </c>
      <c r="D4" s="92">
        <v>3</v>
      </c>
      <c r="E4" s="92">
        <v>4</v>
      </c>
      <c r="F4" s="74">
        <v>5</v>
      </c>
    </row>
    <row r="5" spans="1:6" ht="15.75">
      <c r="A5" s="75" t="s">
        <v>42</v>
      </c>
      <c r="B5" s="76">
        <v>18412.5</v>
      </c>
      <c r="C5" s="76">
        <v>2677.2</v>
      </c>
      <c r="D5" s="76">
        <v>4800</v>
      </c>
      <c r="E5" s="98">
        <v>3133.726</v>
      </c>
      <c r="F5" s="77">
        <f aca="true" t="shared" si="0" ref="F5:F10">SUM(B5:E5)</f>
        <v>29023.426</v>
      </c>
    </row>
    <row r="6" spans="1:6" ht="15.75">
      <c r="A6" s="75" t="s">
        <v>43</v>
      </c>
      <c r="B6" s="76">
        <v>575.5</v>
      </c>
      <c r="C6" s="76">
        <v>310</v>
      </c>
      <c r="D6" s="76">
        <v>1850</v>
      </c>
      <c r="E6" s="98">
        <v>1107.176</v>
      </c>
      <c r="F6" s="77">
        <f t="shared" si="0"/>
        <v>3842.676</v>
      </c>
    </row>
    <row r="7" spans="1:6" ht="15.75">
      <c r="A7" s="75" t="s">
        <v>66</v>
      </c>
      <c r="B7" s="76">
        <v>403.7</v>
      </c>
      <c r="C7" s="76">
        <v>172.9</v>
      </c>
      <c r="D7" s="76">
        <v>800</v>
      </c>
      <c r="E7" s="98">
        <v>892.911</v>
      </c>
      <c r="F7" s="77">
        <f t="shared" si="0"/>
        <v>2269.511</v>
      </c>
    </row>
    <row r="8" spans="1:6" ht="15.75">
      <c r="A8" s="75" t="s">
        <v>44</v>
      </c>
      <c r="B8" s="76">
        <v>546.2</v>
      </c>
      <c r="C8" s="76">
        <v>253</v>
      </c>
      <c r="D8" s="76">
        <v>1100</v>
      </c>
      <c r="E8" s="98">
        <v>1327.416</v>
      </c>
      <c r="F8" s="77">
        <f t="shared" si="0"/>
        <v>3226.616</v>
      </c>
    </row>
    <row r="9" spans="1:6" ht="15.75">
      <c r="A9" s="75" t="s">
        <v>45</v>
      </c>
      <c r="B9" s="76">
        <v>448.5</v>
      </c>
      <c r="C9" s="76">
        <v>129</v>
      </c>
      <c r="D9" s="76">
        <v>550</v>
      </c>
      <c r="E9" s="98">
        <v>499.808</v>
      </c>
      <c r="F9" s="77">
        <f t="shared" si="0"/>
        <v>1627.308</v>
      </c>
    </row>
    <row r="10" spans="1:6" ht="15.75">
      <c r="A10" s="75" t="s">
        <v>46</v>
      </c>
      <c r="B10" s="76">
        <v>687.8</v>
      </c>
      <c r="C10" s="76">
        <v>214.7</v>
      </c>
      <c r="D10" s="76">
        <v>1500</v>
      </c>
      <c r="E10" s="98">
        <v>835.718</v>
      </c>
      <c r="F10" s="77">
        <f t="shared" si="0"/>
        <v>3238.218</v>
      </c>
    </row>
    <row r="11" spans="1:6" ht="15.75">
      <c r="A11" s="75"/>
      <c r="B11" s="76"/>
      <c r="C11" s="76"/>
      <c r="D11" s="76"/>
      <c r="E11" s="98"/>
      <c r="F11" s="77"/>
    </row>
    <row r="12" spans="1:6" ht="15.75">
      <c r="A12" s="91" t="s">
        <v>17</v>
      </c>
      <c r="B12" s="78">
        <f>SUM(B5:B11)</f>
        <v>21074.2</v>
      </c>
      <c r="C12" s="78">
        <f>SUM(C5:C11)</f>
        <v>3756.7999999999997</v>
      </c>
      <c r="D12" s="78">
        <f>SUM(D5:D11)</f>
        <v>10600</v>
      </c>
      <c r="E12" s="84">
        <f>SUM(E5:E11)</f>
        <v>7796.755</v>
      </c>
      <c r="F12" s="78">
        <f>SUM(F5:F11)</f>
        <v>43227.755</v>
      </c>
    </row>
    <row r="13" spans="1:6" ht="15.75">
      <c r="A13" s="79"/>
      <c r="B13" s="80"/>
      <c r="C13" s="80"/>
      <c r="D13" s="80"/>
      <c r="E13" s="80"/>
      <c r="F13" s="80"/>
    </row>
    <row r="14" spans="1:6" ht="15.75">
      <c r="A14" s="80"/>
      <c r="B14" s="80"/>
      <c r="C14" s="80"/>
      <c r="D14" s="80"/>
      <c r="E14" s="80"/>
      <c r="F14" s="80"/>
    </row>
    <row r="15" spans="1:6" ht="15.75">
      <c r="A15" s="81"/>
      <c r="B15" s="81"/>
      <c r="C15" s="81"/>
      <c r="D15" s="81"/>
      <c r="E15" s="81"/>
      <c r="F15" s="81"/>
    </row>
    <row r="16" spans="1:6" ht="15.75">
      <c r="A16" s="80"/>
      <c r="B16" s="80"/>
      <c r="C16" s="80"/>
      <c r="D16" s="80"/>
      <c r="E16" s="80"/>
      <c r="F16" s="80"/>
    </row>
    <row r="17" spans="1:6" ht="15.75">
      <c r="A17" s="80"/>
      <c r="B17" s="80"/>
      <c r="C17" s="80"/>
      <c r="D17" s="80"/>
      <c r="E17" s="80"/>
      <c r="F17" s="80"/>
    </row>
    <row r="18" spans="1:6" ht="15.75">
      <c r="A18" s="80"/>
      <c r="B18" s="80"/>
      <c r="C18" s="80"/>
      <c r="D18" s="80"/>
      <c r="E18" s="80"/>
      <c r="F18" s="80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47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0" sqref="D10"/>
    </sheetView>
  </sheetViews>
  <sheetFormatPr defaultColWidth="9.140625" defaultRowHeight="15"/>
  <cols>
    <col min="1" max="1" width="23.7109375" style="0" customWidth="1"/>
    <col min="2" max="2" width="15.28125" style="0" bestFit="1" customWidth="1"/>
    <col min="3" max="3" width="14.140625" style="0" bestFit="1" customWidth="1"/>
    <col min="4" max="4" width="15.421875" style="0" bestFit="1" customWidth="1"/>
    <col min="5" max="5" width="15.140625" style="0" bestFit="1" customWidth="1"/>
    <col min="6" max="6" width="15.28125" style="0" bestFit="1" customWidth="1"/>
    <col min="7" max="7" width="14.140625" style="0" bestFit="1" customWidth="1"/>
    <col min="8" max="8" width="14.7109375" style="0" bestFit="1" customWidth="1"/>
    <col min="9" max="9" width="14.57421875" style="0" bestFit="1" customWidth="1"/>
    <col min="10" max="10" width="15.421875" style="0" bestFit="1" customWidth="1"/>
    <col min="11" max="11" width="11.7109375" style="0" bestFit="1" customWidth="1"/>
    <col min="12" max="12" width="15.28125" style="0" bestFit="1" customWidth="1"/>
    <col min="13" max="13" width="14.140625" style="0" bestFit="1" customWidth="1"/>
    <col min="14" max="14" width="15.57421875" style="0" bestFit="1" customWidth="1"/>
    <col min="15" max="15" width="15.421875" style="0" bestFit="1" customWidth="1"/>
    <col min="16" max="16" width="15.7109375" style="0" bestFit="1" customWidth="1"/>
    <col min="17" max="17" width="13.57421875" style="0" bestFit="1" customWidth="1"/>
    <col min="18" max="18" width="14.140625" style="0" bestFit="1" customWidth="1"/>
    <col min="19" max="19" width="15.57421875" style="0" bestFit="1" customWidth="1"/>
    <col min="20" max="20" width="15.421875" style="0" bestFit="1" customWidth="1"/>
    <col min="21" max="22" width="16.00390625" style="0" customWidth="1"/>
    <col min="23" max="24" width="11.28125" style="0" customWidth="1"/>
  </cols>
  <sheetData>
    <row r="2" spans="1:35" ht="15.75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53"/>
      <c r="M2" s="53"/>
      <c r="N2" s="53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15.75">
      <c r="A3" s="124" t="s">
        <v>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ht="15.75">
      <c r="A4" s="121" t="s">
        <v>28</v>
      </c>
      <c r="B4" s="121" t="s">
        <v>29</v>
      </c>
      <c r="C4" s="126"/>
      <c r="D4" s="126"/>
      <c r="E4" s="126"/>
      <c r="F4" s="121" t="s">
        <v>30</v>
      </c>
      <c r="G4" s="126"/>
      <c r="H4" s="126"/>
      <c r="I4" s="126"/>
      <c r="J4" s="126"/>
      <c r="K4" s="126"/>
      <c r="L4" s="121" t="s">
        <v>31</v>
      </c>
      <c r="M4" s="126"/>
      <c r="N4" s="126"/>
      <c r="O4" s="126"/>
      <c r="P4" s="126"/>
      <c r="Q4" s="121" t="s">
        <v>32</v>
      </c>
      <c r="R4" s="122"/>
      <c r="S4" s="122"/>
      <c r="T4" s="122"/>
      <c r="U4" s="122"/>
      <c r="V4" s="121" t="s">
        <v>74</v>
      </c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ht="157.5">
      <c r="A5" s="125"/>
      <c r="B5" s="96" t="s">
        <v>33</v>
      </c>
      <c r="C5" s="96" t="s">
        <v>34</v>
      </c>
      <c r="D5" s="96" t="s">
        <v>38</v>
      </c>
      <c r="E5" s="96" t="s">
        <v>35</v>
      </c>
      <c r="F5" s="96" t="s">
        <v>36</v>
      </c>
      <c r="G5" s="96" t="s">
        <v>34</v>
      </c>
      <c r="H5" s="96" t="s">
        <v>37</v>
      </c>
      <c r="I5" s="96" t="s">
        <v>38</v>
      </c>
      <c r="J5" s="96" t="s">
        <v>39</v>
      </c>
      <c r="K5" s="96" t="s">
        <v>71</v>
      </c>
      <c r="L5" s="96" t="s">
        <v>40</v>
      </c>
      <c r="M5" s="96" t="s">
        <v>34</v>
      </c>
      <c r="N5" s="96" t="s">
        <v>37</v>
      </c>
      <c r="O5" s="96" t="s">
        <v>39</v>
      </c>
      <c r="P5" s="96" t="s">
        <v>72</v>
      </c>
      <c r="Q5" s="96" t="s">
        <v>41</v>
      </c>
      <c r="R5" s="96" t="s">
        <v>34</v>
      </c>
      <c r="S5" s="96" t="s">
        <v>37</v>
      </c>
      <c r="T5" s="96" t="s">
        <v>39</v>
      </c>
      <c r="U5" s="96" t="s">
        <v>73</v>
      </c>
      <c r="V5" s="121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ht="15.75">
      <c r="A6" s="55">
        <v>1</v>
      </c>
      <c r="B6" s="96">
        <v>2</v>
      </c>
      <c r="C6" s="63">
        <v>3</v>
      </c>
      <c r="D6" s="96">
        <v>4</v>
      </c>
      <c r="E6" s="96">
        <v>5</v>
      </c>
      <c r="F6" s="116">
        <v>6</v>
      </c>
      <c r="G6" s="63">
        <v>7</v>
      </c>
      <c r="H6" s="96">
        <v>8</v>
      </c>
      <c r="I6" s="96">
        <v>9</v>
      </c>
      <c r="J6" s="96">
        <v>10</v>
      </c>
      <c r="K6" s="96">
        <v>11</v>
      </c>
      <c r="L6" s="96">
        <v>12</v>
      </c>
      <c r="M6" s="63">
        <v>13</v>
      </c>
      <c r="N6" s="96">
        <v>14</v>
      </c>
      <c r="O6" s="96">
        <v>15</v>
      </c>
      <c r="P6" s="96">
        <v>16</v>
      </c>
      <c r="Q6" s="96">
        <v>17</v>
      </c>
      <c r="R6" s="63">
        <v>18</v>
      </c>
      <c r="S6" s="96">
        <v>19</v>
      </c>
      <c r="T6" s="96">
        <v>20</v>
      </c>
      <c r="U6" s="96">
        <v>21</v>
      </c>
      <c r="V6" s="96">
        <v>22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15.75">
      <c r="A7" s="56" t="s">
        <v>42</v>
      </c>
      <c r="B7" s="57">
        <v>0.6</v>
      </c>
      <c r="C7" s="82">
        <v>7.342</v>
      </c>
      <c r="D7" s="59">
        <f>'Расчёт коэф-в'!D5</f>
        <v>0.7688913102696813</v>
      </c>
      <c r="E7" s="59">
        <f aca="true" t="shared" si="0" ref="E7:E14">D7/$D$14</f>
        <v>0.7688913102696813</v>
      </c>
      <c r="F7" s="57">
        <v>0.1</v>
      </c>
      <c r="G7" s="82">
        <f aca="true" t="shared" si="1" ref="G7:G12">C7</f>
        <v>7.342</v>
      </c>
      <c r="H7" s="59">
        <f>'Расчёт коэф-в'!G5</f>
        <v>1</v>
      </c>
      <c r="I7" s="59">
        <f>'Расчёт коэф-в'!D5</f>
        <v>0.7688913102696813</v>
      </c>
      <c r="J7" s="59">
        <f>'Расчёт коэф-в'!I5</f>
        <v>0.7508232416040054</v>
      </c>
      <c r="K7" s="59">
        <f aca="true" t="shared" si="2" ref="K7:K12">(I7*H7*J7)/$H$14*$I$14*$J$14</f>
        <v>0.44320273513271236</v>
      </c>
      <c r="L7" s="57">
        <v>0</v>
      </c>
      <c r="M7" s="82">
        <f aca="true" t="shared" si="3" ref="M7:M12">C7</f>
        <v>7.342</v>
      </c>
      <c r="N7" s="59">
        <f>'Расчёт коэф-в'!G5</f>
        <v>1</v>
      </c>
      <c r="O7" s="59">
        <f>'Расчёт коэф-в'!I5</f>
        <v>0.7508232416040054</v>
      </c>
      <c r="P7" s="59">
        <f>(N7*O7)/$N$14*$O$14</f>
        <v>0.594947101112524</v>
      </c>
      <c r="Q7" s="57">
        <v>0.3</v>
      </c>
      <c r="R7" s="82">
        <f aca="true" t="shared" si="4" ref="R7:R12">C7</f>
        <v>7.342</v>
      </c>
      <c r="S7" s="59">
        <f>'Расчёт коэф-в'!G5</f>
        <v>1</v>
      </c>
      <c r="T7" s="59">
        <f>'Расчёт коэф-в'!I5</f>
        <v>0.7508232416040054</v>
      </c>
      <c r="U7" s="59">
        <f aca="true" t="shared" si="5" ref="U7:U12">(S7*T7)/($S$14*$T$14)</f>
        <v>0.594947101112524</v>
      </c>
      <c r="V7" s="59">
        <f aca="true" t="shared" si="6" ref="V7:V12">(B7*E7)+(F7*K7)+(L7*P7)+(Q7*U7)</f>
        <v>0.6841391900088372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ht="15.75">
      <c r="A8" s="56" t="s">
        <v>43</v>
      </c>
      <c r="B8" s="57">
        <v>0.6</v>
      </c>
      <c r="C8" s="82">
        <v>2.594</v>
      </c>
      <c r="D8" s="59">
        <f>'Расчёт коэф-в'!D6</f>
        <v>1.0780262143407866</v>
      </c>
      <c r="E8" s="59">
        <f t="shared" si="0"/>
        <v>1.0780262143407866</v>
      </c>
      <c r="F8" s="57">
        <v>0.1</v>
      </c>
      <c r="G8" s="82">
        <f t="shared" si="1"/>
        <v>2.594</v>
      </c>
      <c r="H8" s="59">
        <f>'Расчёт коэф-в'!G6</f>
        <v>1.51272166538165</v>
      </c>
      <c r="I8" s="59">
        <f>'Расчёт коэф-в'!D6</f>
        <v>1.0780262143407866</v>
      </c>
      <c r="J8" s="59">
        <f>'Расчёт коэф-в'!I6</f>
        <v>0.8181457215225368</v>
      </c>
      <c r="K8" s="59">
        <f t="shared" si="2"/>
        <v>1.0242802145824985</v>
      </c>
      <c r="L8" s="57">
        <v>0</v>
      </c>
      <c r="M8" s="82">
        <f t="shared" si="3"/>
        <v>2.594</v>
      </c>
      <c r="N8" s="59">
        <f>'Расчёт коэф-в'!G6</f>
        <v>1.51272166538165</v>
      </c>
      <c r="O8" s="59">
        <f>'Расчёт коэф-в'!I6</f>
        <v>0.8181457215225368</v>
      </c>
      <c r="P8" s="59">
        <f aca="true" t="shared" si="7" ref="P8:P14">(N8*O8)/$N$14*$O$14</f>
        <v>0.9806868133014608</v>
      </c>
      <c r="Q8" s="57">
        <v>0.3</v>
      </c>
      <c r="R8" s="82">
        <f t="shared" si="4"/>
        <v>2.594</v>
      </c>
      <c r="S8" s="59">
        <f>'Расчёт коэф-в'!G6</f>
        <v>1.51272166538165</v>
      </c>
      <c r="T8" s="59">
        <f>'Расчёт коэф-в'!I6</f>
        <v>0.8181457215225368</v>
      </c>
      <c r="U8" s="59">
        <f t="shared" si="5"/>
        <v>0.9806868133014608</v>
      </c>
      <c r="V8" s="59">
        <f t="shared" si="6"/>
        <v>1.04344979405316</v>
      </c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ht="15.75">
      <c r="A9" s="56" t="s">
        <v>66</v>
      </c>
      <c r="B9" s="57">
        <v>0.6</v>
      </c>
      <c r="C9" s="82">
        <v>2.092</v>
      </c>
      <c r="D9" s="59">
        <f>'Расчёт коэф-в'!D7</f>
        <v>1.192734225621415</v>
      </c>
      <c r="E9" s="59">
        <f t="shared" si="0"/>
        <v>1.192734225621415</v>
      </c>
      <c r="F9" s="57">
        <v>0.1</v>
      </c>
      <c r="G9" s="82">
        <f t="shared" si="1"/>
        <v>2.092</v>
      </c>
      <c r="H9" s="59">
        <f>'Расчёт коэф-в'!G7</f>
        <v>1.2079349904397705</v>
      </c>
      <c r="I9" s="59">
        <f>'Расчёт коэф-в'!D7</f>
        <v>1.192734225621415</v>
      </c>
      <c r="J9" s="59">
        <f>'Расчёт коэф-в'!I7</f>
        <v>1.144941841028822</v>
      </c>
      <c r="K9" s="59">
        <f t="shared" si="2"/>
        <v>1.2663986573920119</v>
      </c>
      <c r="L9" s="57">
        <v>0</v>
      </c>
      <c r="M9" s="82">
        <f t="shared" si="3"/>
        <v>2.092</v>
      </c>
      <c r="N9" s="59">
        <f>'Расчёт коэф-в'!G7</f>
        <v>1.2079349904397705</v>
      </c>
      <c r="O9" s="59">
        <f>'Расчёт коэф-в'!I7</f>
        <v>1.144941841028822</v>
      </c>
      <c r="P9" s="59">
        <f t="shared" si="7"/>
        <v>1.0958916892212704</v>
      </c>
      <c r="Q9" s="57">
        <v>0.3</v>
      </c>
      <c r="R9" s="82">
        <f t="shared" si="4"/>
        <v>2.092</v>
      </c>
      <c r="S9" s="59">
        <f>'Расчёт коэф-в'!G7</f>
        <v>1.2079349904397705</v>
      </c>
      <c r="T9" s="59">
        <f>'Расчёт коэф-в'!I7</f>
        <v>1.144941841028822</v>
      </c>
      <c r="U9" s="59">
        <f t="shared" si="5"/>
        <v>1.0958916892212704</v>
      </c>
      <c r="V9" s="59">
        <f t="shared" si="6"/>
        <v>1.1710479078784313</v>
      </c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ht="15.75">
      <c r="A10" s="56" t="s">
        <v>44</v>
      </c>
      <c r="B10" s="57">
        <v>0.6</v>
      </c>
      <c r="C10" s="82">
        <v>3.11</v>
      </c>
      <c r="D10" s="59">
        <f>'Расчёт коэф-в'!D8</f>
        <v>0.9987138263665595</v>
      </c>
      <c r="E10" s="59">
        <f t="shared" si="0"/>
        <v>0.9987138263665595</v>
      </c>
      <c r="F10" s="57">
        <v>0.1</v>
      </c>
      <c r="G10" s="82">
        <f t="shared" si="1"/>
        <v>3.11</v>
      </c>
      <c r="H10" s="59">
        <f>'Расчёт коэф-в'!G8</f>
        <v>1.4282958199356914</v>
      </c>
      <c r="I10" s="59">
        <f>'Расчёт коэф-в'!D8</f>
        <v>0.9987138263665595</v>
      </c>
      <c r="J10" s="59">
        <f>'Расчёт коэф-в'!I8</f>
        <v>1.5100894317164297</v>
      </c>
      <c r="K10" s="59">
        <f t="shared" si="2"/>
        <v>1.6537188138516263</v>
      </c>
      <c r="L10" s="57">
        <v>0</v>
      </c>
      <c r="M10" s="82">
        <f t="shared" si="3"/>
        <v>3.11</v>
      </c>
      <c r="N10" s="59">
        <f>'Расчёт коэф-в'!G8</f>
        <v>1.4282958199356914</v>
      </c>
      <c r="O10" s="59">
        <f>'Расчёт коэф-в'!I8</f>
        <v>1.5100894317164297</v>
      </c>
      <c r="P10" s="59">
        <f t="shared" si="7"/>
        <v>1.7090764049521714</v>
      </c>
      <c r="Q10" s="57">
        <v>0.3</v>
      </c>
      <c r="R10" s="82">
        <f t="shared" si="4"/>
        <v>3.11</v>
      </c>
      <c r="S10" s="59">
        <f>'Расчёт коэф-в'!G8</f>
        <v>1.4282958199356914</v>
      </c>
      <c r="T10" s="59">
        <f>'Расчёт коэф-в'!I8</f>
        <v>1.5100894317164297</v>
      </c>
      <c r="U10" s="59">
        <f t="shared" si="5"/>
        <v>1.7090764049521714</v>
      </c>
      <c r="V10" s="59">
        <f t="shared" si="6"/>
        <v>1.2773230986907498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ht="15.75">
      <c r="A11" s="56" t="s">
        <v>45</v>
      </c>
      <c r="B11" s="57">
        <v>0.6</v>
      </c>
      <c r="C11" s="82">
        <v>1.171</v>
      </c>
      <c r="D11" s="59">
        <f>'Расчёт коэф-в'!D9</f>
        <v>1.6589239965841163</v>
      </c>
      <c r="E11" s="59">
        <f t="shared" si="0"/>
        <v>1.6589239965841163</v>
      </c>
      <c r="F11" s="57">
        <v>0.1</v>
      </c>
      <c r="G11" s="82">
        <f t="shared" si="1"/>
        <v>1.171</v>
      </c>
      <c r="H11" s="59">
        <f>'Расчёт коэф-в'!G9</f>
        <v>1.403074295473954</v>
      </c>
      <c r="I11" s="59">
        <f>'Расчёт коэф-в'!D9</f>
        <v>1.6589239965841163</v>
      </c>
      <c r="J11" s="59">
        <f>'Расчёт коэф-в'!I9</f>
        <v>1.098598427285214</v>
      </c>
      <c r="K11" s="59">
        <f t="shared" si="2"/>
        <v>1.9631157264199508</v>
      </c>
      <c r="L11" s="57">
        <v>0</v>
      </c>
      <c r="M11" s="82">
        <f t="shared" si="3"/>
        <v>1.171</v>
      </c>
      <c r="N11" s="59">
        <f>'Расчёт коэф-в'!G9</f>
        <v>1.403074295473954</v>
      </c>
      <c r="O11" s="59">
        <f>'Расчёт коэф-в'!I9</f>
        <v>1.098598427285214</v>
      </c>
      <c r="P11" s="59">
        <f t="shared" si="7"/>
        <v>1.2214066674896953</v>
      </c>
      <c r="Q11" s="57">
        <v>0.3</v>
      </c>
      <c r="R11" s="82">
        <f t="shared" si="4"/>
        <v>1.171</v>
      </c>
      <c r="S11" s="59">
        <f>'Расчёт коэф-в'!G9</f>
        <v>1.403074295473954</v>
      </c>
      <c r="T11" s="59">
        <f>'Расчёт коэф-в'!I9</f>
        <v>1.098598427285214</v>
      </c>
      <c r="U11" s="59">
        <f t="shared" si="5"/>
        <v>1.2214066674896953</v>
      </c>
      <c r="V11" s="59">
        <f t="shared" si="6"/>
        <v>1.5580879708393733</v>
      </c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ht="15.75">
      <c r="A12" s="56" t="s">
        <v>46</v>
      </c>
      <c r="B12" s="57">
        <v>0.6</v>
      </c>
      <c r="C12" s="82">
        <v>1.958</v>
      </c>
      <c r="D12" s="59">
        <f>'Расчёт коэф-в'!D10</f>
        <v>1.2332992849846782</v>
      </c>
      <c r="E12" s="59">
        <f t="shared" si="0"/>
        <v>1.2332992849846782</v>
      </c>
      <c r="F12" s="57">
        <v>0.1</v>
      </c>
      <c r="G12" s="82">
        <f t="shared" si="1"/>
        <v>1.958</v>
      </c>
      <c r="H12" s="59">
        <f>'Расчёт коэф-в'!G10</f>
        <v>2</v>
      </c>
      <c r="I12" s="59">
        <f>'Расчёт коэф-в'!D10</f>
        <v>1.2332992849846782</v>
      </c>
      <c r="J12" s="59">
        <f>'Расчёт коэф-в'!I10</f>
        <v>1.1512413361044704</v>
      </c>
      <c r="K12" s="59">
        <f t="shared" si="2"/>
        <v>2.1800408007121925</v>
      </c>
      <c r="L12" s="57">
        <v>0</v>
      </c>
      <c r="M12" s="82">
        <f t="shared" si="3"/>
        <v>1.958</v>
      </c>
      <c r="N12" s="59">
        <f>'Расчёт коэф-в'!G10</f>
        <v>2</v>
      </c>
      <c r="O12" s="59">
        <f>'Расчёт коэф-в'!I10</f>
        <v>1.1512413361044704</v>
      </c>
      <c r="P12" s="59">
        <f t="shared" si="7"/>
        <v>1.8244712141116806</v>
      </c>
      <c r="Q12" s="57">
        <v>0.3</v>
      </c>
      <c r="R12" s="82">
        <f t="shared" si="4"/>
        <v>1.958</v>
      </c>
      <c r="S12" s="59">
        <f>'Расчёт коэф-в'!G10</f>
        <v>2</v>
      </c>
      <c r="T12" s="59">
        <f>'Расчёт коэф-в'!I10</f>
        <v>1.1512413361044704</v>
      </c>
      <c r="U12" s="59">
        <f t="shared" si="5"/>
        <v>1.8244712141116806</v>
      </c>
      <c r="V12" s="59">
        <f t="shared" si="6"/>
        <v>1.5053250152955302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ht="15.75">
      <c r="A13" s="56"/>
      <c r="B13" s="57"/>
      <c r="C13" s="58"/>
      <c r="D13" s="59"/>
      <c r="E13" s="59"/>
      <c r="F13" s="57"/>
      <c r="G13" s="58"/>
      <c r="H13" s="59"/>
      <c r="I13" s="58"/>
      <c r="J13" s="58"/>
      <c r="K13" s="59"/>
      <c r="L13" s="57"/>
      <c r="M13" s="58"/>
      <c r="N13" s="59"/>
      <c r="O13" s="58"/>
      <c r="P13" s="59"/>
      <c r="Q13" s="57"/>
      <c r="R13" s="58"/>
      <c r="S13" s="59"/>
      <c r="T13" s="58"/>
      <c r="U13" s="57"/>
      <c r="V13" s="59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ht="15.75">
      <c r="A14" s="96" t="s">
        <v>17</v>
      </c>
      <c r="B14" s="60">
        <v>0.6</v>
      </c>
      <c r="C14" s="58">
        <f>SUM(C7:C13)</f>
        <v>18.267</v>
      </c>
      <c r="D14" s="59">
        <v>1</v>
      </c>
      <c r="E14" s="59">
        <f t="shared" si="0"/>
        <v>1</v>
      </c>
      <c r="F14" s="57">
        <v>0.1</v>
      </c>
      <c r="G14" s="58">
        <f>SUM(G7:G13)</f>
        <v>18.267</v>
      </c>
      <c r="H14" s="59">
        <f>'Расчёт коэф-в'!G12</f>
        <v>1.3025674713965074</v>
      </c>
      <c r="I14" s="59">
        <v>1</v>
      </c>
      <c r="J14" s="59">
        <v>1</v>
      </c>
      <c r="K14" s="59">
        <f>(I14*H14*J14)/$H$14*$I$14*$J$14</f>
        <v>1</v>
      </c>
      <c r="L14" s="57">
        <v>0</v>
      </c>
      <c r="M14" s="58">
        <f>SUM(M7:M13)</f>
        <v>18.267</v>
      </c>
      <c r="N14" s="59">
        <v>1.262</v>
      </c>
      <c r="O14" s="59">
        <v>1</v>
      </c>
      <c r="P14" s="59">
        <f t="shared" si="7"/>
        <v>1</v>
      </c>
      <c r="Q14" s="57">
        <v>0.3</v>
      </c>
      <c r="R14" s="58">
        <f>SUM(R7:R13)</f>
        <v>18.267</v>
      </c>
      <c r="S14" s="59">
        <v>1.262</v>
      </c>
      <c r="T14" s="59">
        <v>1</v>
      </c>
      <c r="U14" s="59">
        <f>(S14*T14)/($S$14*$T$14)</f>
        <v>1</v>
      </c>
      <c r="V14" s="59">
        <f>(B14*E14)+(F14*K14)+(L14*P14)+(Q14*U14)</f>
        <v>1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1:35" ht="15.75">
      <c r="A15" s="61"/>
      <c r="B15" s="54"/>
      <c r="C15" s="54"/>
      <c r="D15" s="54"/>
      <c r="E15" s="54"/>
      <c r="F15" s="54"/>
      <c r="G15" s="54"/>
      <c r="H15" s="54"/>
      <c r="I15" s="54"/>
      <c r="J15" s="54"/>
      <c r="K15" s="62"/>
      <c r="L15" s="54"/>
      <c r="M15" s="54"/>
      <c r="N15" s="54"/>
      <c r="O15" s="54"/>
      <c r="P15" s="62"/>
      <c r="Q15" s="54"/>
      <c r="R15" s="54"/>
      <c r="S15" s="54"/>
      <c r="T15" s="54"/>
      <c r="U15" s="62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ht="15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</row>
    <row r="17" spans="1:35" ht="15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</row>
    <row r="18" spans="1:35" ht="15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35" ht="15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</row>
    <row r="20" spans="1:35" ht="15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ht="15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ht="15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ht="15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ht="15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ht="15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5" ht="15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5" ht="15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</row>
    <row r="28" spans="1:35" ht="15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</row>
    <row r="29" spans="1:35" ht="15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ht="15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ht="15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ht="15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5" ht="15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5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ht="15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ht="15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5" ht="15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35" ht="15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5" ht="15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5" ht="15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5" ht="15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5" ht="15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1:35" ht="15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pans="1:35" ht="15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1:35" ht="15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  <row r="46" spans="1:35" ht="15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1:35" ht="15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</row>
    <row r="48" spans="1:35" ht="15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1:35" ht="15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1:35" ht="15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1:35" ht="15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1:35" ht="15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1:35" ht="15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ht="15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1:35" ht="15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35" ht="15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35" ht="15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35" ht="15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35" ht="15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35" ht="15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35" ht="15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35" ht="15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35" ht="15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35" ht="15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1:35" ht="15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1:35" ht="15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7" spans="1:35" ht="15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</row>
    <row r="68" spans="1:35" ht="15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  <row r="69" spans="1:35" ht="15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1:35" ht="15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1:35" ht="15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1:35" ht="15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1:35" ht="15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</row>
    <row r="74" spans="1:35" ht="15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1:35" ht="15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1:35" ht="15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1:35" ht="15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:35" ht="15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1:35" ht="15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1:35" ht="15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1:35" ht="15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5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1:35" ht="15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1:35" ht="15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1:35" ht="15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</row>
    <row r="86" spans="1:35" ht="15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</row>
    <row r="87" spans="1:35" ht="15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</row>
    <row r="88" spans="1:35" ht="15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</row>
    <row r="89" spans="1:35" ht="15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</row>
    <row r="90" spans="1:35" ht="15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</row>
    <row r="91" spans="1:35" ht="15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</row>
    <row r="92" spans="1:35" ht="15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</row>
    <row r="93" spans="1:35" ht="15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</row>
    <row r="94" spans="1:35" ht="15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</row>
    <row r="95" spans="1:35" ht="15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</row>
    <row r="96" spans="1:35" ht="15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</row>
    <row r="97" spans="1:35" ht="15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</row>
    <row r="98" spans="1:35" ht="15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</row>
    <row r="99" spans="1:35" ht="15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</row>
    <row r="100" spans="1:35" ht="15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</row>
    <row r="101" spans="1:35" ht="15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</row>
    <row r="102" spans="1:35" ht="15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</row>
    <row r="103" spans="1:35" ht="15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</row>
    <row r="104" spans="1:35" ht="15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</row>
    <row r="105" spans="1:35" ht="15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</row>
    <row r="106" spans="1:35" ht="15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</row>
    <row r="107" spans="1:35" ht="15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</row>
    <row r="108" spans="1:35" ht="15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</row>
    <row r="109" spans="1:35" ht="15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</row>
    <row r="110" spans="1:35" ht="15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</row>
    <row r="111" spans="1:35" ht="15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</row>
    <row r="112" spans="1:35" ht="15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</row>
    <row r="113" spans="1:35" ht="15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</row>
    <row r="114" spans="1:35" ht="15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</row>
    <row r="115" spans="1:35" ht="15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</row>
    <row r="116" spans="1:35" ht="15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</row>
    <row r="117" spans="1:35" ht="15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</row>
    <row r="118" spans="1:35" ht="15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</row>
    <row r="119" spans="1:35" ht="15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</row>
    <row r="120" spans="1:35" ht="15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</row>
    <row r="121" spans="1:35" ht="15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</row>
    <row r="122" spans="1:35" ht="15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</row>
    <row r="123" spans="1:35" ht="15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</row>
    <row r="124" spans="1:35" ht="15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</row>
    <row r="125" spans="1:35" ht="15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</row>
    <row r="126" spans="1:35" ht="15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</row>
    <row r="127" spans="1:35" ht="15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</row>
    <row r="128" spans="1:35" ht="15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</row>
    <row r="129" spans="1:35" ht="15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</row>
    <row r="130" spans="1:35" ht="15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</row>
    <row r="131" spans="1:35" ht="15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</row>
    <row r="132" spans="1:35" ht="15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</row>
    <row r="133" spans="1:35" ht="15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</row>
    <row r="134" spans="1:35" ht="15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</row>
    <row r="135" spans="1:35" ht="15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</row>
    <row r="136" spans="1:35" ht="15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</row>
    <row r="137" spans="1:35" ht="15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</row>
    <row r="138" spans="1:35" ht="15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</row>
    <row r="139" spans="1:35" ht="15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</row>
    <row r="140" spans="1:35" ht="15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</row>
    <row r="141" spans="1:35" ht="15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</row>
    <row r="142" spans="1:35" ht="15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</row>
    <row r="143" spans="1:35" ht="15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</row>
    <row r="144" spans="1:35" ht="15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</row>
    <row r="145" spans="1:35" ht="15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</row>
    <row r="146" spans="1:35" ht="15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</row>
    <row r="147" spans="1:35" ht="15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</row>
    <row r="148" spans="1:35" ht="15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</row>
    <row r="149" spans="1:35" ht="15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</row>
    <row r="150" spans="1:35" ht="15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</row>
    <row r="151" spans="1:35" ht="15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</row>
    <row r="152" spans="1:35" ht="15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</row>
    <row r="153" spans="1:35" ht="15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</row>
    <row r="154" spans="1:35" ht="15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</row>
    <row r="155" spans="1:35" ht="15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</row>
    <row r="156" spans="1:35" ht="15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</row>
    <row r="157" spans="1:35" ht="15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</row>
    <row r="158" spans="1:35" ht="15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</row>
    <row r="159" spans="1:35" ht="15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</row>
    <row r="160" spans="1:35" ht="15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</row>
    <row r="161" spans="1:35" ht="15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</row>
    <row r="162" spans="1:35" ht="15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</row>
    <row r="163" spans="1:35" ht="15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</row>
    <row r="164" spans="1:35" ht="15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</row>
    <row r="165" spans="1:35" ht="15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</row>
    <row r="166" spans="1:35" ht="15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</row>
    <row r="167" spans="1:35" ht="15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</row>
    <row r="168" spans="1:35" ht="15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</row>
    <row r="169" spans="1:35" ht="15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</row>
    <row r="170" spans="1:35" ht="15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</row>
    <row r="171" spans="1:35" ht="15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</row>
    <row r="172" spans="1:35" ht="15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</row>
    <row r="173" spans="1:35" ht="15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</row>
    <row r="174" spans="1:35" ht="15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</row>
    <row r="175" spans="1:35" ht="15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</row>
    <row r="176" spans="1:35" ht="15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</row>
    <row r="177" spans="1:35" ht="15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</row>
    <row r="178" spans="1:35" ht="15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</row>
    <row r="179" spans="1:35" ht="15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</row>
    <row r="180" spans="1:35" ht="15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</row>
    <row r="181" spans="1:35" ht="15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</row>
    <row r="182" spans="1:35" ht="15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</row>
    <row r="183" spans="1:35" ht="15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</row>
    <row r="184" spans="1:35" ht="15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</row>
    <row r="185" spans="1:35" ht="15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</row>
    <row r="186" spans="1:35" ht="15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</row>
    <row r="187" spans="1:35" ht="15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</row>
    <row r="188" spans="1:35" ht="15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</row>
    <row r="189" spans="1:35" ht="15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</row>
    <row r="190" spans="1:35" ht="15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</row>
    <row r="191" spans="1:35" ht="15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</row>
    <row r="192" spans="1:35" ht="15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</row>
    <row r="193" spans="1:35" ht="15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</row>
    <row r="194" spans="1:35" ht="15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</row>
    <row r="195" spans="1:35" ht="15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</row>
    <row r="196" spans="1:35" ht="15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</row>
    <row r="197" spans="1:35" ht="15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</row>
    <row r="198" spans="1:35" ht="15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</row>
    <row r="199" spans="1:35" ht="15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</row>
    <row r="200" spans="1:35" ht="15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</row>
    <row r="201" spans="1:35" ht="15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</row>
    <row r="202" spans="1:35" ht="15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</row>
    <row r="203" spans="1:35" ht="15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</row>
    <row r="204" spans="1:35" ht="15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</row>
    <row r="205" spans="1:35" ht="15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</row>
    <row r="206" spans="1:35" ht="15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</row>
    <row r="207" spans="1:35" ht="15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</row>
    <row r="208" spans="1:35" ht="15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</row>
    <row r="209" spans="1:35" ht="15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</row>
    <row r="210" spans="1:35" ht="15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</row>
    <row r="211" spans="1:35" ht="15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</row>
    <row r="212" spans="1:35" ht="15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</row>
    <row r="213" spans="1:35" ht="15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</row>
    <row r="214" spans="1:35" ht="15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</row>
    <row r="215" spans="1:35" ht="15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</row>
    <row r="216" spans="1:35" ht="15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</row>
    <row r="217" spans="1:35" ht="15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</row>
    <row r="218" spans="1:35" ht="15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</row>
    <row r="219" spans="1:35" ht="15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</row>
    <row r="220" spans="1:35" ht="15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</row>
    <row r="221" spans="1:35" ht="15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</row>
    <row r="222" spans="1:35" ht="15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</row>
    <row r="223" spans="1:35" ht="15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</row>
    <row r="224" spans="1:35" ht="15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</row>
    <row r="225" spans="1:35" ht="15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</row>
    <row r="226" spans="1:35" ht="15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</row>
    <row r="227" spans="1:35" ht="15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</row>
    <row r="228" spans="1:35" ht="15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</row>
    <row r="229" spans="1:35" ht="15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</row>
    <row r="230" spans="1:35" ht="15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</row>
    <row r="231" spans="1:35" ht="15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</row>
    <row r="232" spans="1:35" ht="15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</row>
    <row r="233" spans="1:35" ht="15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</row>
    <row r="234" spans="1:35" ht="15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</row>
    <row r="235" spans="1:35" ht="15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</row>
    <row r="236" spans="1:35" ht="15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</row>
    <row r="237" spans="1:35" ht="15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</row>
    <row r="238" spans="1:35" ht="15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</row>
    <row r="239" spans="1:35" ht="15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</row>
    <row r="240" spans="1:35" ht="15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</row>
    <row r="241" spans="1:35" ht="15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</row>
    <row r="242" spans="1:35" ht="15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</row>
    <row r="243" spans="1:35" ht="15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</row>
    <row r="244" spans="1:35" ht="15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</row>
    <row r="245" spans="1:35" ht="15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</row>
    <row r="246" spans="1:35" ht="15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</row>
    <row r="247" spans="1:35" ht="15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</row>
    <row r="248" spans="1:35" ht="15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</row>
    <row r="249" spans="1:35" ht="15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</row>
    <row r="250" spans="1:35" ht="15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</row>
    <row r="251" spans="1:35" ht="15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</row>
    <row r="252" spans="1:35" ht="15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</row>
    <row r="253" spans="1:35" ht="15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</row>
    <row r="254" spans="1:35" ht="15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</row>
    <row r="255" spans="1:35" ht="15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</row>
    <row r="256" spans="1:35" ht="15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</row>
    <row r="257" spans="1:35" ht="15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</row>
    <row r="258" spans="1:35" ht="15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</row>
    <row r="259" spans="1:35" ht="15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</row>
    <row r="260" spans="1:35" ht="15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</row>
    <row r="261" spans="1:35" ht="15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</row>
    <row r="262" spans="1:35" ht="15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</row>
    <row r="263" spans="1:35" ht="15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</row>
    <row r="264" spans="1:35" ht="15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</row>
    <row r="265" spans="1:35" ht="15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</row>
    <row r="266" spans="1:35" ht="15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</row>
    <row r="267" spans="1:35" ht="15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</row>
    <row r="268" spans="1:35" ht="15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</row>
    <row r="269" spans="1:35" ht="15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</row>
    <row r="270" spans="1:35" ht="15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</row>
    <row r="271" spans="1:35" ht="15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</row>
    <row r="272" spans="1:35" ht="15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</row>
    <row r="273" spans="1:35" ht="15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</row>
    <row r="274" spans="1:35" ht="15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</row>
    <row r="275" spans="1:35" ht="15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</row>
    <row r="276" spans="1:35" ht="15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</row>
    <row r="277" spans="1:35" ht="15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</row>
    <row r="278" spans="1:35" ht="15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</row>
    <row r="279" spans="1:35" ht="15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</row>
    <row r="280" spans="1:35" ht="15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</row>
    <row r="281" spans="1:35" ht="15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</row>
    <row r="282" spans="1:35" ht="15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</row>
    <row r="283" spans="1:35" ht="15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</row>
    <row r="284" spans="1:35" ht="15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</row>
    <row r="285" spans="1:35" ht="15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</row>
    <row r="286" spans="1:35" ht="15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</row>
    <row r="287" spans="1:35" ht="15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</row>
    <row r="288" spans="1:35" ht="15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</row>
    <row r="289" spans="1:35" ht="15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</row>
    <row r="290" spans="1:35" ht="15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</row>
    <row r="291" spans="1:35" ht="15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</row>
    <row r="292" spans="1:35" ht="15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</row>
    <row r="293" spans="1:35" ht="15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</row>
    <row r="294" spans="1:35" ht="15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</row>
    <row r="295" spans="1:35" ht="15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</row>
    <row r="296" spans="1:35" ht="15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</row>
    <row r="297" spans="1:35" ht="15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</row>
    <row r="298" spans="1:35" ht="15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</row>
    <row r="299" spans="1:35" ht="15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</row>
    <row r="300" spans="1:35" ht="15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</row>
    <row r="301" spans="1:35" ht="15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</row>
    <row r="302" spans="1:35" ht="15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</row>
    <row r="303" spans="1:35" ht="15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</row>
    <row r="304" spans="1:35" ht="15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</row>
    <row r="305" spans="1:35" ht="15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</row>
    <row r="306" spans="1:35" ht="15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</row>
    <row r="307" spans="1:35" ht="15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</row>
    <row r="308" spans="1:35" ht="15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</row>
    <row r="309" spans="1:35" ht="15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</row>
    <row r="310" spans="1:35" ht="15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</row>
    <row r="311" spans="1:35" ht="15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</row>
    <row r="312" spans="1:35" ht="15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</row>
    <row r="313" spans="1:35" ht="15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</row>
    <row r="314" spans="1:35" ht="15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</row>
    <row r="315" spans="1:35" ht="15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</row>
    <row r="316" spans="1:35" ht="15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</row>
    <row r="317" spans="1:35" ht="15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</row>
    <row r="318" spans="1:35" ht="15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</row>
    <row r="319" spans="1:35" ht="15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</row>
    <row r="320" spans="1:35" ht="15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</row>
    <row r="321" spans="1:35" ht="15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</row>
    <row r="322" spans="1:35" ht="15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</row>
    <row r="323" spans="1:35" ht="15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</row>
    <row r="324" spans="1:35" ht="15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</row>
    <row r="325" spans="1:35" ht="15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</row>
    <row r="326" spans="1:35" ht="15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</row>
    <row r="327" spans="1:35" ht="15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</row>
    <row r="328" spans="1:35" ht="15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</row>
    <row r="329" spans="1:35" ht="15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</row>
    <row r="330" spans="1:35" ht="15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</row>
    <row r="331" spans="1:35" ht="15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</row>
    <row r="332" spans="1:35" ht="15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</row>
    <row r="333" spans="1:35" ht="15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</row>
    <row r="334" spans="1:35" ht="15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</row>
    <row r="335" spans="1:35" ht="15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</row>
    <row r="336" spans="1:35" ht="15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</row>
    <row r="337" spans="1:35" ht="15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</row>
    <row r="338" spans="1:35" ht="15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</row>
    <row r="339" spans="1:35" ht="15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</row>
    <row r="340" spans="1:35" ht="15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</row>
    <row r="341" spans="1:35" ht="15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</row>
    <row r="342" spans="1:35" ht="15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</row>
    <row r="343" spans="1:35" ht="15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</row>
    <row r="344" spans="1:35" ht="15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</row>
    <row r="345" spans="1:35" ht="15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</row>
    <row r="346" spans="1:35" ht="15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</row>
    <row r="347" spans="1:35" ht="15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</row>
    <row r="348" spans="1:35" ht="15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</row>
    <row r="349" spans="1:35" ht="15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</row>
    <row r="350" spans="1:35" ht="15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</row>
    <row r="351" spans="1:35" ht="15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</row>
    <row r="352" spans="1:35" ht="15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</row>
    <row r="353" spans="1:35" ht="15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</row>
    <row r="354" spans="1:35" ht="15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</row>
    <row r="355" spans="1:35" ht="15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</row>
    <row r="356" spans="1:35" ht="15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</row>
    <row r="357" spans="1:35" ht="15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</row>
    <row r="358" spans="1:35" ht="15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</row>
    <row r="359" spans="1:35" ht="15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</row>
    <row r="360" spans="1:35" ht="15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</row>
    <row r="361" spans="1:35" ht="15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</row>
    <row r="362" spans="1:35" ht="15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</row>
    <row r="363" spans="1:35" ht="15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</row>
    <row r="364" spans="1:35" ht="15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</row>
    <row r="365" spans="1:35" ht="15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</row>
    <row r="366" spans="1:35" ht="15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</row>
    <row r="367" spans="1:35" ht="15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</row>
    <row r="368" spans="1:35" ht="15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</row>
    <row r="369" spans="1:35" ht="15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</row>
    <row r="370" spans="1:35" ht="15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</row>
    <row r="371" spans="1:35" ht="15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</row>
    <row r="372" spans="1:35" ht="15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</row>
    <row r="373" spans="1:35" ht="15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</row>
    <row r="374" spans="1:35" ht="15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</row>
    <row r="375" spans="1:35" ht="15.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</row>
    <row r="376" spans="1:35" ht="15.7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</row>
    <row r="377" spans="1:35" ht="15.7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</row>
    <row r="378" spans="1:35" ht="15.7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</row>
    <row r="379" spans="1:35" ht="15.7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</row>
    <row r="380" spans="1:35" ht="15.7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</row>
    <row r="381" spans="1:35" ht="15.7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</row>
    <row r="382" spans="1:35" ht="15.7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</row>
    <row r="383" spans="1:35" ht="15.7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</row>
    <row r="384" spans="1:35" ht="15.7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</row>
    <row r="385" spans="1:35" ht="15.7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</row>
    <row r="386" spans="1:35" ht="15.7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</row>
    <row r="387" spans="1:35" ht="15.7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</row>
    <row r="388" spans="1:35" ht="15.7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</row>
    <row r="389" spans="1:35" ht="15.7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</row>
    <row r="390" spans="1:35" ht="15.7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</row>
    <row r="391" spans="1:35" ht="15.7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</row>
    <row r="392" spans="1:35" ht="15.7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</row>
    <row r="393" spans="1:35" ht="15.7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</row>
    <row r="394" spans="1:35" ht="15.7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</row>
    <row r="395" spans="1:35" ht="15.7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</row>
    <row r="396" spans="1:35" ht="15.7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</row>
    <row r="397" spans="1:35" ht="15.7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</row>
    <row r="398" spans="1:35" ht="15.7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</row>
    <row r="399" spans="1:35" ht="15.7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</row>
    <row r="400" spans="1:35" ht="15.7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</row>
    <row r="401" spans="1:35" ht="15.7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</row>
    <row r="402" spans="1:35" ht="15.7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</row>
    <row r="403" spans="1:35" ht="15.7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</row>
    <row r="404" spans="1:35" ht="15.7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</row>
    <row r="405" spans="1:35" ht="15.7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</row>
    <row r="406" spans="1:35" ht="15.7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</row>
    <row r="407" spans="1:35" ht="15.7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</row>
    <row r="408" spans="1:35" ht="15.7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</row>
    <row r="409" spans="1:35" ht="15.7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</row>
    <row r="410" spans="1:35" ht="15.7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</row>
    <row r="411" spans="1:35" ht="15.7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</row>
    <row r="412" spans="1:35" ht="15.7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</row>
    <row r="413" spans="1:35" ht="15.7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</row>
    <row r="414" spans="1:35" ht="15.7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</row>
    <row r="415" spans="1:35" ht="15.7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</row>
    <row r="416" spans="1:35" ht="15.7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</row>
    <row r="417" spans="1:35" ht="15.7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</row>
    <row r="418" spans="1:35" ht="15.7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</row>
    <row r="419" spans="1:35" ht="15.7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</row>
    <row r="420" spans="1:35" ht="15.7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</row>
    <row r="421" spans="1:35" ht="15.7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</row>
    <row r="422" spans="1:35" ht="15.7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</row>
    <row r="423" spans="1:35" ht="15.7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</row>
    <row r="424" spans="1:35" ht="15.7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</row>
    <row r="425" spans="1:35" ht="15.7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</row>
    <row r="426" spans="1:35" ht="15.7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</row>
    <row r="427" spans="1:35" ht="15.7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</row>
    <row r="428" spans="1:35" ht="15.7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</row>
    <row r="429" spans="1:35" ht="15.7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</row>
    <row r="430" spans="1:35" ht="15.7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</row>
    <row r="431" spans="1:35" ht="15.7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</row>
    <row r="432" spans="1:35" ht="15.7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</row>
    <row r="433" spans="1:35" ht="15.7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</row>
    <row r="434" spans="1:35" ht="15.7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</row>
    <row r="435" spans="1:35" ht="15.7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</row>
    <row r="436" spans="1:35" ht="15.7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</row>
    <row r="437" spans="1:35" ht="15.7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</row>
    <row r="438" spans="1:35" ht="15.7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</row>
    <row r="439" spans="1:35" ht="15.7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</row>
    <row r="440" spans="1:35" ht="15.7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</row>
    <row r="441" spans="1:35" ht="15.7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</row>
    <row r="442" spans="1:35" ht="15.7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</row>
    <row r="443" spans="1:35" ht="15.7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</row>
    <row r="444" spans="1:35" ht="15.7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</row>
    <row r="445" spans="1:35" ht="15.7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</row>
    <row r="446" spans="1:35" ht="15.7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</row>
    <row r="447" spans="1:35" ht="15.7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</row>
    <row r="448" spans="1:35" ht="15.7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</row>
    <row r="449" spans="1:35" ht="15.7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</row>
    <row r="450" spans="1:35" ht="15.7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</row>
    <row r="451" spans="1:35" ht="15.7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</row>
    <row r="452" spans="1:35" ht="15.7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</row>
    <row r="453" spans="1:35" ht="15.7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</row>
    <row r="454" spans="1:35" ht="15.7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</row>
    <row r="455" spans="1:35" ht="15.7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</row>
    <row r="456" spans="1:35" ht="15.7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</row>
    <row r="457" spans="1:35" ht="15.7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</row>
    <row r="458" spans="1:35" ht="15.7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</row>
    <row r="459" spans="1:35" ht="15.7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</row>
    <row r="460" spans="1:35" ht="15.7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</row>
    <row r="461" spans="1:35" ht="15.7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</row>
    <row r="462" spans="1:35" ht="15.7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</row>
    <row r="463" spans="1:35" ht="15.7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</row>
    <row r="464" spans="1:35" ht="15.7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</row>
    <row r="465" spans="1:35" ht="15.7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</row>
    <row r="466" spans="1:35" ht="15.7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</row>
    <row r="467" spans="1:35" ht="15.7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</row>
    <row r="468" spans="1:35" ht="15.7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</row>
    <row r="469" spans="1:35" ht="15.7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</row>
    <row r="470" spans="1:35" ht="15.7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</row>
    <row r="471" spans="1:35" ht="15.7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</row>
    <row r="472" spans="1:35" ht="15.7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</row>
    <row r="473" spans="1:35" ht="15.7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</row>
    <row r="474" spans="1:35" ht="15.7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</row>
    <row r="475" spans="1:35" ht="15.7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</row>
    <row r="476" spans="1:35" ht="15.7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</row>
    <row r="477" spans="1:35" ht="15.7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</row>
    <row r="478" spans="1:35" ht="15.7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</row>
    <row r="479" spans="1:35" ht="15.7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</row>
    <row r="480" spans="1:35" ht="15.7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</row>
    <row r="481" spans="1:35" ht="15.7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</row>
    <row r="482" spans="1:35" ht="15.7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</row>
    <row r="483" spans="1:35" ht="15.7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</row>
    <row r="484" spans="1:35" ht="15.7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</row>
    <row r="485" spans="1:35" ht="15.7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</row>
    <row r="486" spans="1:35" ht="15.7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</row>
    <row r="487" spans="1:35" ht="15.7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</row>
    <row r="488" spans="1:35" ht="15.7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</row>
    <row r="489" spans="1:35" ht="15.7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</row>
    <row r="490" spans="1:35" ht="15.7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</row>
    <row r="491" spans="1:35" ht="15.7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</row>
    <row r="492" spans="1:35" ht="15.7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</row>
    <row r="493" spans="1:35" ht="15.7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</row>
    <row r="494" spans="1:35" ht="15.7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</row>
    <row r="495" spans="1:35" ht="15.7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</row>
    <row r="496" spans="1:35" ht="15.7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</row>
    <row r="497" spans="1:35" ht="15.7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</row>
    <row r="498" spans="1:35" ht="15.7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</row>
    <row r="499" spans="1:35" ht="15.7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</row>
    <row r="500" spans="1:35" ht="15.7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</row>
    <row r="501" spans="1:35" ht="15.7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</row>
    <row r="502" spans="1:35" ht="15.7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</row>
    <row r="503" spans="1:35" ht="15.7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</row>
    <row r="504" spans="1:35" ht="15.7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</row>
    <row r="505" spans="1:35" ht="15.7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</row>
    <row r="506" spans="1:35" ht="15.7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</row>
    <row r="507" spans="1:35" ht="15.7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</row>
    <row r="508" spans="1:35" ht="15.7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</row>
    <row r="509" spans="1:35" ht="15.7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</row>
    <row r="510" spans="1:35" ht="15.7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</row>
    <row r="511" spans="1:35" ht="15.7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</row>
    <row r="512" spans="1:35" ht="15.7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</row>
    <row r="513" spans="1:35" ht="15.7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</row>
    <row r="514" spans="1:35" ht="15.7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</row>
    <row r="515" spans="1:35" ht="15.7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</row>
    <row r="516" spans="1:35" ht="15.7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</row>
    <row r="517" spans="1:35" ht="15.7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</row>
    <row r="518" spans="1:35" ht="15.7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</row>
    <row r="519" spans="1:35" ht="15.7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</row>
    <row r="520" spans="1:35" ht="15.7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</row>
    <row r="521" spans="1:35" ht="15.7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</row>
    <row r="522" spans="1:35" ht="15.7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</row>
    <row r="523" spans="1:35" ht="15.7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</row>
    <row r="524" spans="1:35" ht="15.7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</row>
    <row r="525" spans="1:35" ht="15.7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</row>
    <row r="526" spans="1:35" ht="15.7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</row>
    <row r="527" spans="1:35" ht="15.7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</row>
    <row r="528" spans="1:35" ht="15.7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</row>
    <row r="529" spans="1:35" ht="15.7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</row>
    <row r="530" spans="1:35" ht="15.7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</row>
    <row r="531" spans="1:35" ht="15.7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</row>
    <row r="532" spans="1:35" ht="15.7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</row>
    <row r="533" spans="1:35" ht="15.7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</row>
    <row r="534" spans="1:35" ht="15.7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</row>
    <row r="535" spans="1:35" ht="15.7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</row>
    <row r="536" spans="1:35" ht="15.7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</row>
    <row r="537" spans="1:35" ht="15.7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</row>
    <row r="538" spans="1:35" ht="15.7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</row>
    <row r="539" spans="1:35" ht="15.7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</row>
    <row r="540" spans="1:35" ht="15.7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</row>
    <row r="541" spans="1:35" ht="15.7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</row>
    <row r="542" spans="1:35" ht="15.7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</row>
    <row r="543" spans="1:35" ht="15.7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</row>
    <row r="544" spans="1:35" ht="15.7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</row>
    <row r="545" spans="1:35" ht="15.7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</row>
    <row r="546" spans="1:35" ht="15.7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</row>
    <row r="547" spans="1:35" ht="15.7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</row>
    <row r="548" spans="1:35" ht="15.7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</row>
    <row r="549" spans="1:35" ht="15.7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</row>
    <row r="550" spans="1:35" ht="15.7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</row>
    <row r="551" spans="1:35" ht="15.7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</row>
    <row r="552" spans="1:35" ht="15.7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</row>
    <row r="553" spans="1:35" ht="15.7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</row>
    <row r="554" spans="1:35" ht="15.7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</row>
    <row r="555" spans="1:35" ht="15.7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</row>
    <row r="556" spans="1:35" ht="15.7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</row>
    <row r="557" spans="1:35" ht="15.7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</row>
    <row r="558" spans="1:35" ht="15.7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</row>
    <row r="559" spans="1:35" ht="15.7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</row>
    <row r="560" spans="1:35" ht="15.7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</row>
    <row r="561" spans="1:35" ht="15.7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</row>
    <row r="562" spans="1:35" ht="15.7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</row>
    <row r="563" spans="1:35" ht="15.7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</row>
    <row r="564" spans="1:35" ht="15.7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</row>
    <row r="565" spans="1:35" ht="15.7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</row>
    <row r="566" spans="1:35" ht="15.7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</row>
    <row r="567" spans="1:35" ht="15.7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</row>
    <row r="568" spans="1:35" ht="15.7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</row>
    <row r="569" spans="1:35" ht="15.7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</row>
    <row r="570" spans="1:35" ht="15.7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</row>
    <row r="571" spans="1:35" ht="15.7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</row>
    <row r="572" spans="1:35" ht="15.7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</row>
    <row r="573" spans="1:35" ht="15.7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</row>
    <row r="574" spans="1:35" ht="15.7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</row>
    <row r="575" spans="1:35" ht="15.7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</row>
    <row r="576" spans="1:35" ht="15.7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</row>
    <row r="577" spans="1:35" ht="15.7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</row>
    <row r="578" spans="1:35" ht="15.7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</row>
    <row r="579" spans="1:35" ht="15.7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</row>
    <row r="580" spans="1:35" ht="15.7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</row>
    <row r="581" spans="1:35" ht="15.7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</row>
    <row r="582" spans="1:35" ht="15.7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</row>
    <row r="583" spans="1:35" ht="15.7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</row>
    <row r="584" spans="1:35" ht="15.7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</row>
    <row r="585" spans="1:35" ht="15.7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</row>
    <row r="586" spans="1:35" ht="15.7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</row>
    <row r="587" spans="1:35" ht="15.7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</row>
    <row r="588" spans="1:35" ht="15.7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</row>
    <row r="589" spans="1:35" ht="15.7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</row>
    <row r="590" spans="1:35" ht="15.7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</row>
    <row r="591" spans="1:35" ht="15.7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</row>
    <row r="592" spans="1:35" ht="15.7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</row>
    <row r="593" spans="1:35" ht="15.7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</row>
    <row r="594" spans="1:35" ht="15.7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</row>
    <row r="595" spans="1:35" ht="15.7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</row>
    <row r="596" spans="1:35" ht="15.7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</row>
    <row r="597" spans="1:35" ht="15.7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</row>
    <row r="598" spans="1:35" ht="15.7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</row>
    <row r="599" spans="1:35" ht="15.7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</row>
    <row r="600" spans="1:35" ht="15.7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</row>
    <row r="601" spans="1:35" ht="15.7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</row>
    <row r="602" spans="1:35" ht="15.7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</row>
    <row r="603" spans="1:35" ht="15.7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</row>
    <row r="604" spans="1:35" ht="15.7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</row>
    <row r="605" spans="1:35" ht="15.7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</row>
    <row r="606" spans="1:35" ht="15.7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</row>
    <row r="607" spans="1:35" ht="15.7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</row>
    <row r="608" spans="1:35" ht="15.7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</row>
    <row r="609" spans="1:35" ht="15.7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</row>
    <row r="610" spans="1:35" ht="15.7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</row>
    <row r="611" spans="1:35" ht="15.7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</row>
    <row r="612" spans="1:35" ht="15.7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</row>
    <row r="613" spans="1:35" ht="15.7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</row>
    <row r="614" spans="1:35" ht="15.7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</row>
    <row r="615" spans="1:35" ht="15.7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</row>
    <row r="616" spans="1:35" ht="15.7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</row>
    <row r="617" spans="1:35" ht="15.7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</row>
    <row r="618" spans="1:35" ht="15.7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</row>
    <row r="619" spans="1:35" ht="15.7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</row>
    <row r="620" spans="1:35" ht="15.7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</row>
    <row r="621" spans="1:35" ht="15.7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</row>
    <row r="622" spans="1:35" ht="15.7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</row>
    <row r="623" spans="1:35" ht="15.7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</row>
    <row r="624" spans="1:35" ht="15.7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</row>
    <row r="625" spans="1:35" ht="15.7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</row>
    <row r="626" spans="1:35" ht="15.7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</row>
    <row r="627" spans="1:35" ht="15.7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</row>
    <row r="628" spans="1:35" ht="15.7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</row>
    <row r="629" spans="1:35" ht="15.7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</row>
    <row r="630" spans="1:35" ht="15.7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</row>
    <row r="631" spans="1:35" ht="15.7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</row>
    <row r="632" spans="1:35" ht="15.7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</row>
    <row r="633" spans="1:35" ht="15.7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</row>
    <row r="634" spans="1:35" ht="15.7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</row>
    <row r="635" spans="1:35" ht="15.7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</row>
    <row r="636" spans="1:35" ht="15.7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</row>
    <row r="637" spans="1:35" ht="15.7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</row>
    <row r="638" spans="1:35" ht="15.7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</row>
    <row r="639" spans="1:35" ht="15.7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</row>
    <row r="640" spans="1:35" ht="15.7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</row>
    <row r="641" spans="1:35" ht="15.7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</row>
    <row r="642" spans="1:35" ht="15.7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</row>
    <row r="643" spans="1:35" ht="15.7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</row>
    <row r="644" spans="1:35" ht="15.7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</row>
    <row r="645" spans="1:35" ht="15.7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</row>
    <row r="646" spans="1:35" ht="15.7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</row>
    <row r="647" spans="1:35" ht="15.7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</row>
    <row r="648" spans="1:35" ht="15.7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</row>
    <row r="649" spans="1:35" ht="15.7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</row>
    <row r="650" spans="1:35" ht="15.7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</row>
    <row r="651" spans="1:35" ht="15.7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</row>
    <row r="652" spans="1:35" ht="15.7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</row>
    <row r="653" spans="1:35" ht="15.7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</row>
    <row r="654" spans="1:35" ht="15.7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</row>
    <row r="655" spans="1:35" ht="15.7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</row>
    <row r="656" spans="1:35" ht="15.7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</row>
    <row r="657" spans="1:35" ht="15.7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</row>
    <row r="658" spans="1:35" ht="15.7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</row>
    <row r="659" spans="1:35" ht="15.7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</row>
    <row r="660" spans="1:35" ht="15.7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</row>
    <row r="661" spans="1:35" ht="15.7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</row>
    <row r="662" spans="1:35" ht="15.7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</row>
    <row r="663" spans="1:35" ht="15.7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</row>
    <row r="664" spans="1:35" ht="15.7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</row>
    <row r="665" spans="1:35" ht="15.7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</row>
    <row r="666" spans="1:35" ht="15.7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</row>
    <row r="667" spans="1:35" ht="15.7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</row>
    <row r="668" spans="1:35" ht="15.7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</row>
    <row r="669" spans="1:35" ht="15.7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</row>
    <row r="670" spans="1:35" ht="15.7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</row>
    <row r="671" spans="1:35" ht="15.7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</row>
    <row r="672" spans="1:35" ht="15.7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</row>
    <row r="673" spans="1:35" ht="15.7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</row>
    <row r="674" spans="1:35" ht="15.7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</row>
    <row r="675" spans="1:35" ht="15.7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</row>
    <row r="676" spans="1:35" ht="15.7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</row>
    <row r="677" spans="1:35" ht="15.7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</row>
    <row r="678" spans="1:35" ht="15.7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</row>
    <row r="679" spans="1:35" ht="15.7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</row>
    <row r="680" spans="1:35" ht="15.7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</row>
    <row r="681" spans="1:35" ht="15.7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</row>
    <row r="682" spans="1:35" ht="15.7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</row>
    <row r="683" spans="1:35" ht="15.7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</row>
    <row r="684" spans="1:35" ht="15.7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</row>
    <row r="685" spans="1:35" ht="15.7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</row>
    <row r="686" spans="1:35" ht="15.7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</row>
    <row r="687" spans="1:35" ht="15.7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</row>
    <row r="688" spans="1:35" ht="15.7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</row>
    <row r="689" spans="1:35" ht="15.7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</row>
    <row r="690" spans="1:35" ht="15.7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</row>
    <row r="691" spans="1:35" ht="15.7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</row>
    <row r="692" spans="1:35" ht="15.7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</row>
    <row r="693" spans="1:35" ht="15.7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</row>
    <row r="694" spans="1:35" ht="15.7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</row>
    <row r="695" spans="1:35" ht="15.7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</row>
    <row r="696" spans="1:35" ht="15.7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</row>
    <row r="697" spans="1:35" ht="15.7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</row>
    <row r="698" spans="1:35" ht="15.7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</row>
    <row r="699" spans="1:35" ht="15.7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</row>
    <row r="700" spans="1:35" ht="15.7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</row>
    <row r="701" spans="1:35" ht="15.7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</row>
    <row r="702" spans="1:35" ht="15.7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</row>
    <row r="703" spans="1:35" ht="15.7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</row>
    <row r="704" spans="1:35" ht="15.7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</row>
    <row r="705" spans="1:35" ht="15.7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</row>
    <row r="706" spans="1:35" ht="15.7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</row>
    <row r="707" spans="1:35" ht="15.7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</row>
    <row r="708" spans="1:35" ht="15.7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</row>
    <row r="709" spans="1:35" ht="15.7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</row>
    <row r="710" spans="1:35" ht="15.7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</row>
    <row r="711" spans="1:35" ht="15.7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</row>
    <row r="712" spans="1:35" ht="15.7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</row>
    <row r="713" spans="1:35" ht="15.7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</row>
    <row r="714" spans="1:35" ht="15.7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</row>
    <row r="715" spans="1:35" ht="15.7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</row>
    <row r="716" spans="1:35" ht="15.7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</row>
    <row r="717" spans="1:35" ht="15.7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</row>
    <row r="718" spans="1:35" ht="15.7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</row>
    <row r="719" spans="1:35" ht="15.7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</row>
    <row r="720" spans="1:35" ht="15.7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</row>
    <row r="721" spans="1:35" ht="15.7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</row>
    <row r="722" spans="1:35" ht="15.7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</row>
    <row r="723" spans="1:35" ht="15.7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</row>
    <row r="724" spans="1:35" ht="15.7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</row>
    <row r="725" spans="1:35" ht="15.7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</row>
    <row r="726" spans="1:35" ht="15.7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</row>
    <row r="727" spans="1:35" ht="15.7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</row>
    <row r="728" spans="1:35" ht="15.7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</row>
    <row r="729" spans="1:35" ht="15.7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</row>
    <row r="730" spans="1:35" ht="15.7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</row>
    <row r="731" spans="1:35" ht="15.7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</row>
    <row r="732" spans="1:35" ht="15.7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</row>
    <row r="733" spans="1:35" ht="15.7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</row>
    <row r="734" spans="1:35" ht="15.7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</row>
    <row r="735" spans="1:35" ht="15.7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</row>
    <row r="736" spans="1:35" ht="15.7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</row>
    <row r="737" spans="1:35" ht="15.7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</row>
    <row r="738" spans="1:35" ht="15.7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</row>
    <row r="739" spans="1:35" ht="15.7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</row>
    <row r="740" spans="1:35" ht="15.7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</row>
    <row r="741" spans="1:35" ht="15.7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</row>
    <row r="742" spans="1:35" ht="15.7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</row>
    <row r="743" spans="1:35" ht="15.7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</row>
    <row r="744" spans="1:35" ht="15.7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</row>
    <row r="745" spans="1:35" ht="15.7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</row>
    <row r="746" spans="1:35" ht="15.7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</row>
    <row r="747" spans="1:35" ht="15.7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</row>
    <row r="748" spans="1:35" ht="15.7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</row>
    <row r="749" spans="1:35" ht="15.7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</row>
    <row r="750" spans="1:35" ht="15.7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</row>
    <row r="751" spans="1:35" ht="15.7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</row>
    <row r="752" spans="1:35" ht="15.7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</row>
    <row r="753" spans="1:35" ht="15.7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</row>
    <row r="754" spans="1:35" ht="15.7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</row>
    <row r="755" spans="1:35" ht="15.7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</row>
    <row r="756" spans="1:35" ht="15.7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</row>
    <row r="757" spans="1:35" ht="15.7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</row>
    <row r="758" spans="1:35" ht="15.7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</row>
    <row r="759" spans="1:35" ht="15.7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</row>
    <row r="760" spans="1:35" ht="15.7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</row>
    <row r="761" spans="1:35" ht="15.7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</row>
    <row r="762" spans="1:35" ht="15.7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</row>
    <row r="763" spans="1:35" ht="15.7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</row>
    <row r="764" spans="1:35" ht="15.7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</row>
    <row r="765" spans="1:35" ht="15.7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</row>
    <row r="766" spans="1:35" ht="15.7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</row>
    <row r="767" spans="1:35" ht="15.7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</row>
    <row r="768" spans="1:35" ht="15.7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</row>
    <row r="769" spans="1:35" ht="15.7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</row>
    <row r="770" spans="1:35" ht="15.7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</row>
    <row r="771" spans="1:35" ht="15.7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</row>
    <row r="772" spans="1:35" ht="15.7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</row>
    <row r="773" spans="1:35" ht="15.7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</row>
    <row r="774" spans="1:35" ht="15.7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</row>
    <row r="775" spans="1:35" ht="15.7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</row>
    <row r="776" spans="1:35" ht="15.7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</row>
    <row r="777" spans="1:35" ht="15.7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</row>
    <row r="778" spans="1:35" ht="15.7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</row>
    <row r="779" spans="1:35" ht="15.7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</row>
    <row r="780" spans="1:35" ht="15.7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</row>
    <row r="781" spans="1:35" ht="15.7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</row>
    <row r="782" spans="1:35" ht="15.7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</row>
    <row r="783" spans="1:35" ht="15.7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</row>
    <row r="784" spans="1:35" ht="15.7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</row>
    <row r="785" spans="1:35" ht="15.7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</row>
    <row r="786" spans="1:35" ht="15.7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</row>
    <row r="787" spans="1:35" ht="15.7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</row>
    <row r="788" spans="1:35" ht="15.7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</row>
    <row r="789" spans="1:35" ht="15.7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</row>
    <row r="790" spans="1:35" ht="15.7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</row>
    <row r="791" spans="1:35" ht="15.7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</row>
    <row r="792" spans="1:35" ht="15.7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</row>
    <row r="793" spans="1:35" ht="15.7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</row>
    <row r="794" spans="1:35" ht="15.7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</row>
    <row r="795" spans="1:35" ht="15.7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</row>
    <row r="796" spans="1:35" ht="15.7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</row>
    <row r="797" spans="1:35" ht="15.7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</row>
    <row r="798" spans="1:35" ht="15.7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</row>
    <row r="799" spans="1:35" ht="15.7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</row>
    <row r="800" spans="1:35" ht="15.7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</row>
    <row r="801" spans="1:35" ht="15.7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</row>
    <row r="802" spans="1:35" ht="15.7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</row>
    <row r="803" spans="1:35" ht="15.7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</row>
    <row r="804" spans="1:35" ht="15.7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</row>
    <row r="805" spans="1:35" ht="15.7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</row>
    <row r="806" spans="1:35" ht="15.7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</row>
    <row r="807" spans="1:35" ht="15.7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</row>
    <row r="808" spans="1:35" ht="15.7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</row>
    <row r="809" spans="1:35" ht="15.7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</row>
    <row r="810" spans="1:35" ht="15.7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</row>
    <row r="811" spans="1:35" ht="15.7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</row>
    <row r="812" spans="1:35" ht="15.7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</row>
    <row r="813" spans="1:35" ht="15.7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</row>
    <row r="814" spans="1:35" ht="15.7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</row>
    <row r="815" spans="1:35" ht="15.7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</row>
    <row r="816" spans="1:35" ht="15.7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</row>
    <row r="817" spans="1:35" ht="15.7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</row>
    <row r="818" spans="1:35" ht="15.7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</row>
    <row r="819" spans="1:35" ht="15.7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</row>
    <row r="820" spans="1:35" ht="15.7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</row>
    <row r="821" spans="1:35" ht="15.7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</row>
    <row r="822" spans="1:35" ht="15.7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</row>
    <row r="823" spans="1:35" ht="15.7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</row>
    <row r="824" spans="1:35" ht="15.7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</row>
    <row r="825" spans="1:35" ht="15.7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</row>
    <row r="826" spans="1:35" ht="15.7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</row>
    <row r="827" spans="1:35" ht="15.7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</row>
    <row r="828" spans="1:35" ht="15.7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</row>
    <row r="829" spans="1:35" ht="15.7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</row>
    <row r="830" spans="1:35" ht="15.7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</row>
    <row r="831" spans="1:35" ht="15.7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</row>
    <row r="832" spans="1:35" ht="15.7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</row>
    <row r="833" spans="1:35" ht="15.7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</row>
    <row r="834" spans="1:35" ht="15.7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</row>
    <row r="835" spans="1:35" ht="15.7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</row>
    <row r="836" spans="1:35" ht="15.7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</row>
    <row r="837" spans="1:35" ht="15.7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</row>
    <row r="838" spans="1:35" ht="15.7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</row>
    <row r="839" spans="1:35" ht="15.7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</row>
    <row r="840" spans="1:35" ht="15.7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</row>
    <row r="841" spans="1:35" ht="15.7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</row>
    <row r="842" spans="1:35" ht="15.7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</row>
    <row r="843" spans="1:35" ht="15.7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</row>
    <row r="844" spans="1:35" ht="15.7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</row>
    <row r="845" spans="1:35" ht="15.7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</row>
    <row r="846" spans="1:35" ht="15.7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</row>
    <row r="847" spans="1:35" ht="15.7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</row>
    <row r="848" spans="1:35" ht="15.7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</row>
    <row r="849" spans="1:35" ht="15.7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</row>
    <row r="850" spans="1:35" ht="15.7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</row>
    <row r="851" spans="1:35" ht="15.7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</row>
    <row r="852" spans="1:35" ht="15.7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</row>
    <row r="853" spans="1:35" ht="15.7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</row>
    <row r="854" spans="1:35" ht="15.7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</row>
    <row r="855" spans="1:35" ht="15.7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</row>
    <row r="856" spans="1:35" ht="15.7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</row>
    <row r="857" spans="1:35" ht="15.7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</row>
    <row r="858" spans="1:35" ht="15.7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</row>
    <row r="859" spans="1:35" ht="15.7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</row>
    <row r="860" spans="1:35" ht="15.7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</row>
    <row r="861" spans="1:35" ht="15.7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</row>
    <row r="862" spans="1:35" ht="15.7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</row>
    <row r="863" spans="1:35" ht="15.7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</row>
    <row r="864" spans="1:35" ht="15.7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</row>
    <row r="865" spans="1:35" ht="15.7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</row>
    <row r="866" spans="1:35" ht="15.7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</row>
    <row r="867" spans="1:35" ht="15.7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</row>
    <row r="868" spans="1:35" ht="15.7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</row>
    <row r="869" spans="1:35" ht="15.7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</row>
    <row r="870" spans="1:35" ht="15.7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</row>
    <row r="871" spans="1:35" ht="15.7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</row>
    <row r="872" spans="1:35" ht="15.7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</row>
    <row r="873" spans="1:35" ht="15.7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</row>
    <row r="874" spans="1:35" ht="15.7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</row>
    <row r="875" spans="1:35" ht="15.7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</row>
    <row r="876" spans="1:35" ht="15.7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</row>
    <row r="877" spans="1:35" ht="15.7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</row>
    <row r="878" spans="1:35" ht="15.7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</row>
    <row r="879" spans="1:35" ht="15.7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</row>
    <row r="880" spans="1:35" ht="15.7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</row>
    <row r="881" spans="1:35" ht="15.7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</row>
    <row r="882" spans="1:35" ht="15.7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</row>
    <row r="883" spans="1:35" ht="15.7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</row>
    <row r="884" spans="1:35" ht="15.7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</row>
    <row r="885" spans="1:35" ht="15.7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</row>
    <row r="886" spans="1:35" ht="15.7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</row>
    <row r="887" spans="1:35" ht="15.7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</row>
    <row r="888" spans="1:35" ht="15.7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</row>
    <row r="889" spans="1:35" ht="15.7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</row>
    <row r="890" spans="1:35" ht="15.7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</row>
    <row r="891" spans="1:35" ht="15.7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</row>
    <row r="892" spans="1:35" ht="15.7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</row>
    <row r="893" spans="1:35" ht="15.7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</row>
    <row r="894" spans="1:35" ht="15.7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</row>
    <row r="895" spans="1:35" ht="15.7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</row>
    <row r="896" spans="1:35" ht="15.7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</row>
    <row r="897" spans="1:35" ht="15.7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</row>
    <row r="898" spans="1:35" ht="15.7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</row>
    <row r="899" spans="1:35" ht="15.7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</row>
    <row r="900" spans="1:35" ht="15.7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</row>
    <row r="901" spans="1:35" ht="15.7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</row>
    <row r="902" spans="1:35" ht="15.7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</row>
    <row r="903" spans="1:35" ht="15.7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</row>
    <row r="904" spans="1:35" ht="15.7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</row>
    <row r="905" spans="1:35" ht="15.7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</row>
    <row r="906" spans="1:35" ht="15.7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</row>
    <row r="907" spans="1:35" ht="15.7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</row>
    <row r="908" spans="1:35" ht="15.7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</row>
    <row r="909" spans="1:35" ht="15.7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</row>
    <row r="910" spans="1:35" ht="15.7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</row>
    <row r="911" spans="1:35" ht="15.7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</row>
    <row r="912" spans="1:35" ht="15.7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</row>
    <row r="913" spans="1:35" ht="15.7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</row>
    <row r="914" spans="1:35" ht="15.7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</row>
    <row r="915" spans="1:35" ht="15.7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</row>
    <row r="916" spans="1:35" ht="15.7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</row>
    <row r="917" spans="1:35" ht="15.7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</row>
    <row r="918" spans="1:35" ht="15.7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</row>
    <row r="919" spans="1:35" ht="15.7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</row>
    <row r="920" spans="1:35" ht="15.7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</row>
    <row r="921" spans="1:35" ht="15.7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</row>
    <row r="922" spans="1:35" ht="15.7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</row>
    <row r="923" spans="1:35" ht="15.7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</row>
    <row r="924" spans="1:35" ht="15.7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</row>
    <row r="925" spans="1:35" ht="15.7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</row>
    <row r="926" spans="1:35" ht="15.7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</row>
    <row r="927" spans="1:35" ht="15.7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</row>
    <row r="928" spans="1:35" ht="15.7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</row>
    <row r="929" spans="1:35" ht="15.7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</row>
    <row r="930" spans="1:35" ht="15.7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</row>
    <row r="931" spans="1:35" ht="15.7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</row>
    <row r="932" spans="1:35" ht="15.7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</row>
    <row r="933" spans="1:35" ht="15.7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</row>
    <row r="934" spans="1:35" ht="15.7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</row>
    <row r="935" spans="1:35" ht="15.7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</row>
    <row r="936" spans="1:35" ht="15.7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</row>
    <row r="937" spans="1:35" ht="15.7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</row>
    <row r="938" spans="1:35" ht="15.7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</row>
    <row r="939" spans="1:35" ht="15.7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</row>
    <row r="940" spans="1:35" ht="15.7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</row>
    <row r="941" spans="1:35" ht="15.7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</row>
    <row r="942" spans="1:35" ht="15.7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</row>
    <row r="943" spans="1:35" ht="15.7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</row>
    <row r="944" spans="1:35" ht="15.7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</row>
    <row r="945" spans="1:35" ht="15.7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</row>
    <row r="946" spans="1:35" ht="15.7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</row>
    <row r="947" spans="1:35" ht="15.7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</row>
    <row r="948" spans="1:35" ht="15.7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</row>
    <row r="949" spans="1:35" ht="15.7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</row>
    <row r="950" spans="1:35" ht="15.7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</row>
    <row r="951" spans="1:35" ht="15.7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</row>
    <row r="952" spans="1:35" ht="15.7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</row>
    <row r="953" spans="1:35" ht="15.7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</row>
    <row r="954" spans="1:35" ht="15.7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</row>
    <row r="955" spans="1:35" ht="15.7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</row>
    <row r="956" spans="1:35" ht="15.7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</row>
    <row r="957" spans="1:35" ht="15.7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</row>
    <row r="958" spans="1:35" ht="15.7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</row>
    <row r="959" spans="1:35" ht="15.75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</row>
    <row r="960" spans="1:35" ht="15.75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</row>
    <row r="961" spans="1:35" ht="15.75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</row>
    <row r="962" spans="1:35" ht="15.75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</row>
    <row r="963" spans="1:35" ht="15.75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</row>
    <row r="964" spans="1:35" ht="15.75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</row>
    <row r="965" spans="1:35" ht="15.7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</row>
    <row r="966" spans="1:35" ht="15.75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</row>
    <row r="967" spans="1:35" ht="15.75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</row>
    <row r="968" spans="1:35" ht="15.75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</row>
    <row r="969" spans="1:35" ht="15.75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</row>
    <row r="970" spans="1:35" ht="15.75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</row>
    <row r="971" spans="1:35" ht="15.75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</row>
    <row r="972" spans="1:35" ht="15.75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</row>
    <row r="973" spans="1:35" ht="15.75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</row>
    <row r="974" spans="1:35" ht="15.75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</row>
    <row r="975" spans="1:35" ht="15.7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</row>
    <row r="976" spans="1:35" ht="15.75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</row>
    <row r="977" spans="1:35" ht="15.75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</row>
    <row r="978" spans="1:35" ht="15.75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</row>
    <row r="979" spans="1:35" ht="15.75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</row>
    <row r="980" spans="1:35" ht="15.75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</row>
    <row r="981" spans="1:35" ht="15.75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</row>
    <row r="982" spans="1:35" ht="15.75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</row>
    <row r="983" spans="1:35" ht="15.75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</row>
    <row r="984" spans="1:35" ht="15.75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</row>
    <row r="985" spans="1:35" ht="15.7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</row>
    <row r="986" spans="1:35" ht="15.75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</row>
    <row r="987" spans="1:35" ht="15.75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</row>
    <row r="988" spans="1:35" ht="15.75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</row>
    <row r="989" spans="1:35" ht="15.7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</row>
    <row r="990" spans="1:35" ht="15.75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</row>
    <row r="991" spans="1:35" ht="15.75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</row>
    <row r="992" spans="1:35" ht="15.75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</row>
    <row r="993" spans="1:35" ht="15.75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</row>
    <row r="994" spans="1:35" ht="15.75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</row>
    <row r="995" spans="1:35" ht="15.7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</row>
    <row r="996" spans="1:35" ht="15.75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</row>
    <row r="997" spans="1:35" ht="15.75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</row>
    <row r="998" spans="1:35" ht="15.75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</row>
    <row r="999" spans="1:35" ht="15.75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</row>
    <row r="1000" spans="1:35" ht="15.75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</row>
    <row r="1001" spans="1:35" ht="15.75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</row>
    <row r="1002" spans="1:35" ht="15.75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</row>
    <row r="1003" spans="1:35" ht="15.75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</row>
    <row r="1004" spans="1:35" ht="15.75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</row>
    <row r="1005" spans="1:35" ht="15.75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</row>
    <row r="1006" spans="1:35" ht="15.75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</row>
    <row r="1007" spans="1:35" ht="15.75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</row>
    <row r="1008" spans="1:35" ht="15.75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</row>
    <row r="1009" spans="1:35" ht="15.75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</row>
    <row r="1010" spans="1:35" ht="15.75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</row>
    <row r="1011" spans="1:35" ht="15.75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</row>
    <row r="1012" spans="1:35" ht="15.75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</row>
    <row r="1013" spans="1:35" ht="15.75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</row>
    <row r="1014" spans="1:35" ht="15.75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</row>
    <row r="1015" spans="1:35" ht="15.75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</row>
    <row r="1016" spans="1:35" ht="15.75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</row>
    <row r="1017" spans="1:35" ht="15.75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</row>
    <row r="1018" spans="1:35" ht="15.75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</row>
    <row r="1019" spans="1:35" ht="15.75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</row>
    <row r="1020" spans="1:35" ht="15.75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</row>
    <row r="1021" spans="1:35" ht="15.75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</row>
    <row r="1022" spans="1:35" ht="15.75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</row>
    <row r="1023" spans="1:35" ht="15.75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</row>
    <row r="1024" spans="1:35" ht="15.75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</row>
    <row r="1025" spans="1:35" ht="15.75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</row>
    <row r="1026" spans="1:35" ht="15.75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</row>
    <row r="1027" spans="1:35" ht="15.75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</row>
    <row r="1028" spans="1:35" ht="15.75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</row>
    <row r="1029" spans="1:35" ht="15.75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</row>
    <row r="1030" spans="1:35" ht="15.75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</row>
    <row r="1031" spans="1:35" ht="15.75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</row>
    <row r="1032" spans="1:35" ht="15.75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</row>
    <row r="1033" spans="1:35" ht="15.75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</row>
    <row r="1034" spans="1:35" ht="15.75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</row>
    <row r="1035" spans="1:35" ht="15.75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</row>
    <row r="1036" spans="1:35" ht="15.75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</row>
    <row r="1037" spans="1:35" ht="15.75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</row>
    <row r="1038" spans="1:35" ht="15.75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</row>
    <row r="1039" spans="1:35" ht="15.75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</row>
    <row r="1040" spans="1:35" ht="15.75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</row>
    <row r="1041" spans="1:35" ht="15.75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</row>
    <row r="1042" spans="1:35" ht="15.75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</row>
    <row r="1043" spans="1:35" ht="15.75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</row>
    <row r="1044" spans="1:35" ht="15.75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</row>
    <row r="1045" spans="1:35" ht="15.75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</row>
    <row r="1046" spans="1:35" ht="15.75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</row>
    <row r="1047" spans="1:35" ht="15.75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</row>
    <row r="1048" spans="1:35" ht="15.75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</row>
    <row r="1049" spans="1:35" ht="15.75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</row>
    <row r="1050" spans="1:35" ht="15.75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</row>
    <row r="1051" spans="1:35" ht="15.75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</row>
    <row r="1052" spans="1:35" ht="15.75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</row>
    <row r="1053" spans="1:35" ht="15.75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</row>
    <row r="1054" spans="1:35" ht="15.75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</row>
    <row r="1055" spans="1:35" ht="15.75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</row>
    <row r="1056" spans="1:35" ht="15.75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</row>
    <row r="1057" spans="1:35" ht="15.75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</row>
    <row r="1058" spans="1:35" ht="15.75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</row>
    <row r="1059" spans="1:35" ht="15.75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</row>
    <row r="1060" spans="1:35" ht="15.75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</row>
    <row r="1061" spans="1:35" ht="15.75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</row>
    <row r="1062" spans="1:35" ht="15.75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</row>
    <row r="1063" spans="1:35" ht="15.75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</row>
    <row r="1064" spans="1:35" ht="15.75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</row>
    <row r="1065" spans="1:35" ht="15.75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</row>
    <row r="1066" spans="1:35" ht="15.75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</row>
    <row r="1067" spans="1:35" ht="15.75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</row>
    <row r="1068" spans="1:35" ht="15.75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</row>
    <row r="1069" spans="1:35" ht="15.75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</row>
    <row r="1070" spans="1:35" ht="15.75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</row>
    <row r="1071" spans="1:35" ht="15.75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</row>
    <row r="1072" spans="1:35" ht="15.75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</row>
    <row r="1073" spans="1:35" ht="15.75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</row>
    <row r="1074" spans="1:35" ht="15.75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</row>
    <row r="1075" spans="1:35" ht="15.75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</row>
    <row r="1076" spans="1:35" ht="15.75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</row>
    <row r="1077" spans="1:35" ht="15.75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</row>
    <row r="1078" spans="1:35" ht="15.75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</row>
    <row r="1079" spans="1:35" ht="15.75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</row>
    <row r="1080" spans="1:35" ht="15.75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</row>
    <row r="1081" spans="1:35" ht="15.75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</row>
    <row r="1082" spans="1:35" ht="15.75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</row>
    <row r="1083" spans="1:35" ht="15.75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</row>
    <row r="1084" spans="1:35" ht="15.75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</row>
    <row r="1085" spans="1:35" ht="15.75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</row>
    <row r="1086" spans="1:35" ht="15.75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</row>
    <row r="1087" spans="1:35" ht="15.75">
      <c r="A1087" s="54"/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</row>
    <row r="1088" spans="1:35" ht="15.75">
      <c r="A1088" s="54"/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</row>
    <row r="1089" spans="1:35" ht="15.75">
      <c r="A1089" s="54"/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</row>
    <row r="1090" spans="1:35" ht="15.75">
      <c r="A1090" s="54"/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</row>
    <row r="1091" spans="1:35" ht="15.75">
      <c r="A1091" s="54"/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</row>
    <row r="1092" spans="1:35" ht="15.75">
      <c r="A1092" s="54"/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</row>
    <row r="1093" spans="1:35" ht="15.75">
      <c r="A1093" s="54"/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</row>
    <row r="1094" spans="1:35" ht="15.75">
      <c r="A1094" s="54"/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</row>
    <row r="1095" spans="1:35" ht="15.75">
      <c r="A1095" s="54"/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</row>
    <row r="1096" spans="1:35" ht="15.75">
      <c r="A1096" s="54"/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</row>
    <row r="1097" spans="1:35" ht="15.75">
      <c r="A1097" s="54"/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</row>
    <row r="1098" spans="1:35" ht="15.75">
      <c r="A1098" s="54"/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</row>
    <row r="1099" spans="1:35" ht="15.75">
      <c r="A1099" s="54"/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</row>
    <row r="1100" spans="1:35" ht="15.75">
      <c r="A1100" s="54"/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</row>
    <row r="1101" spans="1:35" ht="15.75">
      <c r="A1101" s="54"/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</row>
    <row r="1102" spans="1:35" ht="15.75">
      <c r="A1102" s="54"/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</row>
    <row r="1103" spans="1:35" ht="15.75">
      <c r="A1103" s="54"/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</row>
    <row r="1104" spans="1:35" ht="15.75">
      <c r="A1104" s="54"/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</row>
    <row r="1105" spans="1:35" ht="15.75">
      <c r="A1105" s="54"/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</row>
    <row r="1106" spans="1:35" ht="15.75">
      <c r="A1106" s="54"/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</row>
    <row r="1107" spans="1:35" ht="15.75">
      <c r="A1107" s="54"/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</row>
    <row r="1108" spans="1:35" ht="15.75">
      <c r="A1108" s="54"/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</row>
    <row r="1109" spans="1:35" ht="15.75">
      <c r="A1109" s="54"/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</row>
    <row r="1110" spans="1:35" ht="15.75">
      <c r="A1110" s="54"/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</row>
    <row r="1111" spans="1:35" ht="15.75">
      <c r="A1111" s="54"/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</row>
    <row r="1112" spans="1:35" ht="15.75">
      <c r="A1112" s="54"/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</row>
    <row r="1113" spans="1:35" ht="15.75">
      <c r="A1113" s="54"/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</row>
    <row r="1114" spans="1:35" ht="15.75">
      <c r="A1114" s="54"/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</row>
    <row r="1115" spans="1:35" ht="15.75">
      <c r="A1115" s="54"/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</row>
    <row r="1116" spans="1:35" ht="15.75">
      <c r="A1116" s="54"/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</row>
    <row r="1117" spans="1:35" ht="15.75">
      <c r="A1117" s="54"/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</row>
    <row r="1118" spans="1:35" ht="15.75">
      <c r="A1118" s="54"/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</row>
    <row r="1119" spans="1:35" ht="15.75">
      <c r="A1119" s="54"/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</row>
    <row r="1120" spans="1:35" ht="15.75">
      <c r="A1120" s="54"/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</row>
    <row r="1121" spans="1:35" ht="15.75">
      <c r="A1121" s="54"/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</row>
    <row r="1122" spans="1:35" ht="15.75">
      <c r="A1122" s="54"/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</row>
    <row r="1123" spans="1:35" ht="15.75">
      <c r="A1123" s="54"/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</row>
    <row r="1124" spans="1:35" ht="15.75">
      <c r="A1124" s="54"/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</row>
    <row r="1125" spans="1:35" ht="15.75">
      <c r="A1125" s="54"/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</row>
    <row r="1126" spans="1:35" ht="15.75">
      <c r="A1126" s="54"/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</row>
    <row r="1127" spans="1:35" ht="15.75">
      <c r="A1127" s="54"/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</row>
    <row r="1128" spans="1:35" ht="15.75">
      <c r="A1128" s="54"/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</row>
    <row r="1129" spans="1:35" ht="15.75">
      <c r="A1129" s="54"/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</row>
    <row r="1130" spans="1:35" ht="15.75">
      <c r="A1130" s="54"/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</row>
    <row r="1131" spans="1:35" ht="15.75">
      <c r="A1131" s="54"/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</row>
    <row r="1132" spans="1:35" ht="15.75">
      <c r="A1132" s="54"/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</row>
    <row r="1133" spans="1:35" ht="15.75">
      <c r="A1133" s="54"/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</row>
    <row r="1134" spans="1:35" ht="15.75">
      <c r="A1134" s="54"/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</row>
    <row r="1135" spans="1:35" ht="15.75">
      <c r="A1135" s="54"/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</row>
    <row r="1136" spans="1:35" ht="15.75">
      <c r="A1136" s="54"/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</row>
    <row r="1137" spans="1:35" ht="15.75">
      <c r="A1137" s="54"/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</row>
    <row r="1138" spans="1:35" ht="15.75">
      <c r="A1138" s="54"/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</row>
    <row r="1139" spans="1:35" ht="15.75">
      <c r="A1139" s="54"/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</row>
    <row r="1140" spans="1:35" ht="15.75">
      <c r="A1140" s="54"/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</row>
    <row r="1141" spans="1:35" ht="15.75">
      <c r="A1141" s="54"/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</row>
    <row r="1142" spans="1:35" ht="15.75">
      <c r="A1142" s="54"/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</row>
    <row r="1143" spans="1:35" ht="15.75">
      <c r="A1143" s="54"/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</row>
    <row r="1144" spans="1:35" ht="15.75">
      <c r="A1144" s="54"/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</row>
    <row r="1145" spans="1:35" ht="15.75">
      <c r="A1145" s="54"/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</row>
    <row r="1146" spans="1:35" ht="15.75">
      <c r="A1146" s="54"/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</row>
    <row r="1147" spans="1:35" ht="15.75">
      <c r="A1147" s="54"/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</row>
    <row r="1148" spans="1:35" ht="15.75">
      <c r="A1148" s="54"/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</row>
    <row r="1149" spans="1:35" ht="15.75">
      <c r="A1149" s="54"/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</row>
    <row r="1150" spans="1:35" ht="15.75">
      <c r="A1150" s="54"/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</row>
    <row r="1151" spans="1:35" ht="15.75">
      <c r="A1151" s="54"/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</row>
    <row r="1152" spans="1:35" ht="15.75">
      <c r="A1152" s="54"/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</row>
    <row r="1153" spans="1:35" ht="15.75">
      <c r="A1153" s="54"/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</row>
    <row r="1154" spans="1:35" ht="15.75">
      <c r="A1154" s="54"/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</row>
    <row r="1155" spans="1:35" ht="15.75">
      <c r="A1155" s="54"/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</row>
    <row r="1156" spans="1:35" ht="15.75">
      <c r="A1156" s="54"/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</row>
    <row r="1157" spans="1:35" ht="15.75">
      <c r="A1157" s="54"/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</row>
    <row r="1158" spans="1:35" ht="15.75">
      <c r="A1158" s="54"/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</row>
    <row r="1159" spans="1:35" ht="15.75">
      <c r="A1159" s="54"/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</row>
    <row r="1160" spans="1:35" ht="15.75">
      <c r="A1160" s="54"/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</row>
    <row r="1161" spans="1:35" ht="15.75">
      <c r="A1161" s="54"/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</row>
    <row r="1162" spans="1:35" ht="15.75">
      <c r="A1162" s="54"/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</row>
    <row r="1163" spans="1:35" ht="15.75">
      <c r="A1163" s="54"/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</row>
    <row r="1164" spans="1:35" ht="15.75">
      <c r="A1164" s="54"/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</row>
    <row r="1165" spans="1:35" ht="15.75">
      <c r="A1165" s="54"/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</row>
    <row r="1166" spans="1:35" ht="15.75">
      <c r="A1166" s="54"/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</row>
    <row r="1167" spans="1:35" ht="15.75">
      <c r="A1167" s="54"/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</row>
    <row r="1168" spans="1:35" ht="15.75">
      <c r="A1168" s="54"/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</row>
    <row r="1169" spans="1:35" ht="15.75">
      <c r="A1169" s="54"/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</row>
    <row r="1170" spans="1:35" ht="15.75">
      <c r="A1170" s="54"/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</row>
    <row r="1171" spans="1:35" ht="15.75">
      <c r="A1171" s="54"/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</row>
    <row r="1172" spans="1:35" ht="15.75">
      <c r="A1172" s="54"/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</row>
    <row r="1173" spans="1:35" ht="15.75">
      <c r="A1173" s="54"/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</row>
    <row r="1174" spans="1:35" ht="15.75">
      <c r="A1174" s="54"/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</row>
    <row r="1175" spans="1:35" ht="15.75">
      <c r="A1175" s="54"/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</row>
    <row r="1176" spans="1:35" ht="15.75">
      <c r="A1176" s="54"/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</row>
    <row r="1177" spans="1:35" ht="15.75">
      <c r="A1177" s="54"/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</row>
    <row r="1178" spans="1:35" ht="15.75">
      <c r="A1178" s="54"/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</row>
    <row r="1179" spans="1:35" ht="15.75">
      <c r="A1179" s="54"/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</row>
    <row r="1180" spans="1:35" ht="15.75">
      <c r="A1180" s="54"/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</row>
    <row r="1181" spans="1:35" ht="15.75">
      <c r="A1181" s="54"/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</row>
    <row r="1182" spans="1:35" ht="15.75">
      <c r="A1182" s="54"/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</row>
    <row r="1183" spans="1:35" ht="15.75">
      <c r="A1183" s="54"/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</row>
    <row r="1184" spans="1:35" ht="15.75">
      <c r="A1184" s="54"/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</row>
    <row r="1185" spans="1:35" ht="15.75">
      <c r="A1185" s="54"/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</row>
    <row r="1186" spans="1:35" ht="15.75">
      <c r="A1186" s="54"/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</row>
    <row r="1187" spans="1:35" ht="15.75">
      <c r="A1187" s="54"/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</row>
    <row r="1188" spans="1:35" ht="15.75">
      <c r="A1188" s="54"/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</row>
    <row r="1189" spans="1:35" ht="15.75">
      <c r="A1189" s="54"/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</row>
    <row r="1190" spans="1:35" ht="15.75">
      <c r="A1190" s="54"/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</row>
    <row r="1191" spans="1:35" ht="15.75">
      <c r="A1191" s="54"/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</row>
    <row r="1192" spans="1:35" ht="15.75">
      <c r="A1192" s="54"/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</row>
    <row r="1193" spans="1:35" ht="15.75">
      <c r="A1193" s="54"/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</row>
    <row r="1194" spans="1:35" ht="15.75">
      <c r="A1194" s="54"/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</row>
    <row r="1195" spans="1:35" ht="15.75">
      <c r="A1195" s="54"/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</row>
    <row r="1196" spans="1:35" ht="15.75">
      <c r="A1196" s="54"/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</row>
    <row r="1197" spans="1:35" ht="15.75">
      <c r="A1197" s="54"/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</row>
    <row r="1198" spans="1:35" ht="15.75">
      <c r="A1198" s="54"/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</row>
    <row r="1199" spans="1:35" ht="15.75">
      <c r="A1199" s="54"/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</row>
    <row r="1200" spans="1:35" ht="15.75">
      <c r="A1200" s="54"/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</row>
    <row r="1201" spans="1:35" ht="15.75">
      <c r="A1201" s="54"/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</row>
    <row r="1202" spans="1:35" ht="15.75">
      <c r="A1202" s="54"/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</row>
    <row r="1203" spans="1:35" ht="15.75">
      <c r="A1203" s="54"/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</row>
    <row r="1204" spans="1:35" ht="15.75">
      <c r="A1204" s="54"/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</row>
    <row r="1205" spans="1:35" ht="15.75">
      <c r="A1205" s="54"/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</row>
    <row r="1206" spans="1:35" ht="15.75">
      <c r="A1206" s="54"/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</row>
    <row r="1207" spans="1:35" ht="15.75">
      <c r="A1207" s="54"/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</row>
    <row r="1208" spans="1:35" ht="15.75">
      <c r="A1208" s="54"/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</row>
    <row r="1209" spans="1:35" ht="15.75">
      <c r="A1209" s="54"/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</row>
    <row r="1210" spans="1:35" ht="15.75">
      <c r="A1210" s="54"/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</row>
    <row r="1211" spans="1:35" ht="15.75">
      <c r="A1211" s="54"/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</row>
    <row r="1212" spans="1:35" ht="15.75">
      <c r="A1212" s="54"/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</row>
    <row r="1213" spans="1:35" ht="15.75">
      <c r="A1213" s="54"/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</row>
    <row r="1214" spans="1:35" ht="15.75">
      <c r="A1214" s="54"/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</row>
    <row r="1215" spans="1:35" ht="15.75">
      <c r="A1215" s="54"/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</row>
    <row r="1216" spans="1:35" ht="15.75">
      <c r="A1216" s="54"/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</row>
    <row r="1217" spans="1:35" ht="15.75">
      <c r="A1217" s="54"/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</row>
    <row r="1218" spans="1:35" ht="15.75">
      <c r="A1218" s="54"/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</row>
    <row r="1219" spans="1:35" ht="15.75">
      <c r="A1219" s="54"/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</row>
    <row r="1220" spans="1:35" ht="15.75">
      <c r="A1220" s="54"/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</row>
    <row r="1221" spans="1:35" ht="15.75">
      <c r="A1221" s="54"/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</row>
    <row r="1222" spans="1:35" ht="15.75">
      <c r="A1222" s="54"/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</row>
    <row r="1223" spans="1:35" ht="15.75">
      <c r="A1223" s="54"/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</row>
    <row r="1224" spans="1:35" ht="15.75">
      <c r="A1224" s="54"/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</row>
    <row r="1225" spans="1:35" ht="15.75">
      <c r="A1225" s="54"/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</row>
    <row r="1226" spans="1:35" ht="15.75">
      <c r="A1226" s="54"/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</row>
    <row r="1227" spans="1:35" ht="15.75">
      <c r="A1227" s="54"/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</row>
    <row r="1228" spans="1:35" ht="15.75">
      <c r="A1228" s="54"/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</row>
    <row r="1229" spans="1:35" ht="15.75">
      <c r="A1229" s="54"/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</row>
    <row r="1230" spans="1:35" ht="15.75">
      <c r="A1230" s="54"/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</row>
    <row r="1231" spans="1:35" ht="15.75">
      <c r="A1231" s="54"/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</row>
    <row r="1232" spans="1:35" ht="15.75">
      <c r="A1232" s="54"/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</row>
    <row r="1233" spans="1:35" ht="15.75">
      <c r="A1233" s="54"/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</row>
    <row r="1234" spans="1:35" ht="15.75">
      <c r="A1234" s="54"/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</row>
    <row r="1235" spans="1:35" ht="15.75">
      <c r="A1235" s="54"/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</row>
    <row r="1236" spans="1:35" ht="15.75">
      <c r="A1236" s="54"/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</row>
    <row r="1237" spans="1:35" ht="15.75">
      <c r="A1237" s="54"/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</row>
    <row r="1238" spans="1:35" ht="15.75">
      <c r="A1238" s="54"/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</row>
    <row r="1239" spans="1:35" ht="15.75">
      <c r="A1239" s="54"/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</row>
    <row r="1240" spans="1:35" ht="15.75">
      <c r="A1240" s="54"/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</row>
    <row r="1241" spans="1:35" ht="15.75">
      <c r="A1241" s="54"/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</row>
    <row r="1242" spans="1:35" ht="15.75">
      <c r="A1242" s="54"/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</row>
    <row r="1243" spans="1:35" ht="15.75">
      <c r="A1243" s="54"/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</row>
    <row r="1244" spans="1:35" ht="15.75">
      <c r="A1244" s="54"/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</row>
    <row r="1245" spans="1:35" ht="15.75">
      <c r="A1245" s="54"/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</row>
    <row r="1246" spans="1:35" ht="15.75">
      <c r="A1246" s="54"/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</row>
    <row r="1247" spans="1:35" ht="15.75">
      <c r="A1247" s="54"/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</row>
    <row r="1248" spans="1:35" ht="15.75">
      <c r="A1248" s="54"/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</row>
    <row r="1249" spans="1:35" ht="15.75">
      <c r="A1249" s="54"/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</row>
    <row r="1250" spans="1:35" ht="15.75">
      <c r="A1250" s="54"/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</row>
    <row r="1251" spans="1:35" ht="15.75">
      <c r="A1251" s="54"/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</row>
    <row r="1252" spans="1:35" ht="15.75">
      <c r="A1252" s="54"/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</row>
    <row r="1253" spans="1:35" ht="15.75">
      <c r="A1253" s="54"/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</row>
    <row r="1254" spans="1:35" ht="15.75">
      <c r="A1254" s="54"/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</row>
    <row r="1255" spans="1:35" ht="15.75">
      <c r="A1255" s="54"/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</row>
    <row r="1256" spans="1:35" ht="15.75">
      <c r="A1256" s="54"/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</row>
    <row r="1257" spans="1:35" ht="15.75">
      <c r="A1257" s="54"/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</row>
    <row r="1258" spans="1:35" ht="15.75">
      <c r="A1258" s="54"/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</row>
    <row r="1259" spans="1:35" ht="15.75">
      <c r="A1259" s="54"/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</row>
    <row r="1260" spans="1:35" ht="15.75">
      <c r="A1260" s="54"/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</row>
    <row r="1261" spans="1:35" ht="15.75">
      <c r="A1261" s="54"/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</row>
    <row r="1262" spans="1:35" ht="15.75">
      <c r="A1262" s="54"/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</row>
    <row r="1263" spans="1:35" ht="15.75">
      <c r="A1263" s="54"/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</row>
    <row r="1264" spans="1:35" ht="15.75">
      <c r="A1264" s="54"/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</row>
    <row r="1265" spans="1:35" ht="15.75">
      <c r="A1265" s="54"/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</row>
    <row r="1266" spans="1:35" ht="15.75">
      <c r="A1266" s="54"/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</row>
    <row r="1267" spans="1:35" ht="15.75">
      <c r="A1267" s="54"/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</row>
    <row r="1268" spans="1:35" ht="15.75">
      <c r="A1268" s="54"/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</row>
    <row r="1269" spans="1:35" ht="15.75">
      <c r="A1269" s="54"/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</row>
    <row r="1270" spans="1:35" ht="15.75">
      <c r="A1270" s="54"/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</row>
    <row r="1271" spans="1:35" ht="15.75">
      <c r="A1271" s="54"/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</row>
    <row r="1272" spans="1:35" ht="15.75">
      <c r="A1272" s="54"/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</row>
    <row r="1273" spans="1:35" ht="15.75">
      <c r="A1273" s="54"/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</row>
    <row r="1274" spans="1:35" ht="15.75">
      <c r="A1274" s="54"/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</row>
    <row r="1275" spans="1:35" ht="15.75">
      <c r="A1275" s="54"/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</row>
    <row r="1276" spans="1:35" ht="15.75">
      <c r="A1276" s="54"/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</row>
    <row r="1277" spans="1:35" ht="15.75">
      <c r="A1277" s="54"/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</row>
    <row r="1278" spans="1:35" ht="15.75">
      <c r="A1278" s="54"/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</row>
    <row r="1279" spans="1:35" ht="15.75">
      <c r="A1279" s="54"/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</row>
    <row r="1280" spans="1:35" ht="15.75">
      <c r="A1280" s="54"/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</row>
    <row r="1281" spans="1:35" ht="15.75">
      <c r="A1281" s="54"/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</row>
    <row r="1282" spans="1:35" ht="15.75">
      <c r="A1282" s="54"/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</row>
    <row r="1283" spans="1:35" ht="15.75">
      <c r="A1283" s="54"/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</row>
    <row r="1284" spans="1:35" ht="15.75">
      <c r="A1284" s="54"/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</row>
    <row r="1285" spans="1:35" ht="15.75">
      <c r="A1285" s="54"/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</row>
    <row r="1286" spans="1:35" ht="15.75">
      <c r="A1286" s="54"/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</row>
    <row r="1287" spans="1:35" ht="15.75">
      <c r="A1287" s="54"/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</row>
    <row r="1288" spans="1:35" ht="15.75">
      <c r="A1288" s="54"/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</row>
    <row r="1289" spans="1:35" ht="15.75">
      <c r="A1289" s="54"/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</row>
    <row r="1290" spans="1:35" ht="15.75">
      <c r="A1290" s="54"/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</row>
    <row r="1291" spans="1:35" ht="15.75">
      <c r="A1291" s="54"/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</row>
    <row r="1292" spans="1:35" ht="15.75">
      <c r="A1292" s="54"/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</row>
    <row r="1293" spans="1:35" ht="15.75">
      <c r="A1293" s="54"/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</row>
    <row r="1294" spans="1:35" ht="15.75">
      <c r="A1294" s="54"/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</row>
    <row r="1295" spans="1:35" ht="15.75">
      <c r="A1295" s="54"/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</row>
    <row r="1296" spans="1:35" ht="15.75">
      <c r="A1296" s="54"/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</row>
    <row r="1297" spans="1:35" ht="15.75">
      <c r="A1297" s="54"/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</row>
    <row r="1298" spans="1:35" ht="15.75">
      <c r="A1298" s="54"/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</row>
    <row r="1299" spans="1:35" ht="15.75">
      <c r="A1299" s="54"/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</row>
    <row r="1300" spans="1:35" ht="15.75">
      <c r="A1300" s="54"/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</row>
    <row r="1301" spans="1:35" ht="15.75">
      <c r="A1301" s="54"/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</row>
    <row r="1302" spans="1:35" ht="15.75">
      <c r="A1302" s="54"/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</row>
    <row r="1303" spans="1:35" ht="15.75">
      <c r="A1303" s="54"/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</row>
    <row r="1304" spans="1:35" ht="15.75">
      <c r="A1304" s="54"/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</row>
    <row r="1305" spans="1:35" ht="15.75">
      <c r="A1305" s="54"/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</row>
    <row r="1306" spans="1:35" ht="15.75">
      <c r="A1306" s="54"/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</row>
    <row r="1307" spans="1:35" ht="15.75">
      <c r="A1307" s="54"/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</row>
    <row r="1308" spans="1:35" ht="15.75">
      <c r="A1308" s="54"/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</row>
    <row r="1309" spans="1:35" ht="15.75">
      <c r="A1309" s="54"/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</row>
    <row r="1310" spans="1:35" ht="15.75">
      <c r="A1310" s="54"/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</row>
    <row r="1311" spans="1:35" ht="15.75">
      <c r="A1311" s="54"/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</row>
    <row r="1312" spans="1:35" ht="15.75">
      <c r="A1312" s="54"/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</row>
    <row r="1313" spans="1:35" ht="15.75">
      <c r="A1313" s="54"/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</row>
    <row r="1314" spans="1:35" ht="15.75">
      <c r="A1314" s="54"/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</row>
    <row r="1315" spans="1:35" ht="15.75">
      <c r="A1315" s="54"/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</row>
    <row r="1316" spans="1:35" ht="15.75">
      <c r="A1316" s="54"/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</row>
    <row r="1317" spans="1:35" ht="15.75">
      <c r="A1317" s="54"/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</row>
    <row r="1318" spans="1:35" ht="15.75">
      <c r="A1318" s="54"/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</row>
    <row r="1319" spans="1:35" ht="15.75">
      <c r="A1319" s="54"/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</row>
    <row r="1320" spans="1:35" ht="15.75">
      <c r="A1320" s="54"/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</row>
    <row r="1321" spans="1:35" ht="15.75">
      <c r="A1321" s="54"/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</row>
    <row r="1322" spans="1:35" ht="15.75">
      <c r="A1322" s="54"/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</row>
    <row r="1323" spans="1:35" ht="15.75">
      <c r="A1323" s="54"/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</row>
    <row r="1324" spans="1:35" ht="15.75">
      <c r="A1324" s="54"/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</row>
    <row r="1325" spans="1:35" ht="15.75">
      <c r="A1325" s="54"/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</row>
    <row r="1326" spans="1:35" ht="15.75">
      <c r="A1326" s="54"/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</row>
    <row r="1327" spans="1:35" ht="15.75">
      <c r="A1327" s="54"/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</row>
    <row r="1328" spans="1:35" ht="15.75">
      <c r="A1328" s="54"/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</row>
    <row r="1329" spans="1:35" ht="15.75">
      <c r="A1329" s="54"/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</row>
    <row r="1330" spans="1:35" ht="15.75">
      <c r="A1330" s="54"/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</row>
    <row r="1331" spans="1:35" ht="15.75">
      <c r="A1331" s="54"/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</row>
    <row r="1332" spans="1:35" ht="15.75">
      <c r="A1332" s="54"/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</row>
    <row r="1333" spans="1:35" ht="15.75">
      <c r="A1333" s="54"/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</row>
    <row r="1334" spans="1:35" ht="15.75">
      <c r="A1334" s="54"/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</row>
    <row r="1335" spans="1:35" ht="15.75">
      <c r="A1335" s="54"/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</row>
    <row r="1336" spans="1:35" ht="15.75">
      <c r="A1336" s="54"/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</row>
    <row r="1337" spans="1:35" ht="15.75">
      <c r="A1337" s="54"/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</row>
    <row r="1338" spans="1:35" ht="15.75">
      <c r="A1338" s="54"/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</row>
    <row r="1339" spans="1:35" ht="15.75">
      <c r="A1339" s="54"/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</row>
    <row r="1340" spans="1:35" ht="15.75">
      <c r="A1340" s="54"/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</row>
    <row r="1341" spans="1:35" ht="15.75">
      <c r="A1341" s="54"/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</row>
    <row r="1342" spans="1:35" ht="15.75">
      <c r="A1342" s="54"/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</row>
    <row r="1343" spans="1:35" ht="15.75">
      <c r="A1343" s="54"/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</row>
    <row r="1344" spans="1:35" ht="15.75">
      <c r="A1344" s="54"/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</row>
    <row r="1345" spans="1:35" ht="15.75">
      <c r="A1345" s="54"/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</row>
    <row r="1346" spans="1:35" ht="15.75">
      <c r="A1346" s="54"/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</row>
    <row r="1347" spans="1:35" ht="15.75">
      <c r="A1347" s="54"/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</row>
    <row r="1348" spans="1:35" ht="15.75">
      <c r="A1348" s="54"/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</row>
    <row r="1349" spans="1:35" ht="15.75">
      <c r="A1349" s="54"/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</row>
    <row r="1350" spans="1:35" ht="15.75">
      <c r="A1350" s="54"/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</row>
    <row r="1351" spans="1:35" ht="15.75">
      <c r="A1351" s="54"/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</row>
    <row r="1352" spans="1:35" ht="15.75">
      <c r="A1352" s="54"/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</row>
    <row r="1353" spans="1:35" ht="15.75">
      <c r="A1353" s="54"/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</row>
    <row r="1354" spans="1:35" ht="15.75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</row>
    <row r="1355" spans="1:35" ht="15.75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</row>
    <row r="1356" spans="1:35" ht="15.75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</row>
    <row r="1357" spans="1:35" ht="15.75">
      <c r="A1357" s="54"/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</row>
    <row r="1358" spans="1:35" ht="15.75">
      <c r="A1358" s="54"/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</row>
    <row r="1359" spans="1:35" ht="15.75">
      <c r="A1359" s="54"/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</row>
    <row r="1360" spans="1:35" ht="15.75">
      <c r="A1360" s="54"/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</row>
    <row r="1361" spans="1:35" ht="15.75">
      <c r="A1361" s="54"/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</row>
    <row r="1362" spans="1:35" ht="15.75">
      <c r="A1362" s="54"/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</row>
    <row r="1363" spans="1:35" ht="15.75">
      <c r="A1363" s="54"/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</row>
    <row r="1364" spans="1:35" ht="15.75">
      <c r="A1364" s="54"/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</row>
    <row r="1365" spans="1:35" ht="15.75">
      <c r="A1365" s="54"/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</row>
    <row r="1366" spans="1:35" ht="15.75">
      <c r="A1366" s="54"/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</row>
    <row r="1367" spans="1:35" ht="15.75">
      <c r="A1367" s="54"/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</row>
    <row r="1368" spans="1:35" ht="15.75">
      <c r="A1368" s="54"/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</row>
    <row r="1369" spans="1:35" ht="15.75">
      <c r="A1369" s="54"/>
      <c r="B1369" s="54"/>
      <c r="C1369" s="54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</row>
    <row r="1370" spans="1:35" ht="15.75">
      <c r="A1370" s="54"/>
      <c r="B1370" s="54"/>
      <c r="C1370" s="54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</row>
    <row r="1371" spans="1:35" ht="15.75">
      <c r="A1371" s="54"/>
      <c r="B1371" s="54"/>
      <c r="C1371" s="54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</row>
    <row r="1372" spans="1:35" ht="15.75">
      <c r="A1372" s="54"/>
      <c r="B1372" s="54"/>
      <c r="C1372" s="54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</row>
    <row r="1373" spans="1:35" ht="15.75">
      <c r="A1373" s="54"/>
      <c r="B1373" s="54"/>
      <c r="C1373" s="54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</row>
    <row r="1374" spans="1:35" ht="15.75">
      <c r="A1374" s="54"/>
      <c r="B1374" s="54"/>
      <c r="C1374" s="54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</row>
    <row r="1375" spans="1:35" ht="15.75">
      <c r="A1375" s="54"/>
      <c r="B1375" s="54"/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</row>
    <row r="1376" spans="1:35" ht="15.75">
      <c r="A1376" s="54"/>
      <c r="B1376" s="54"/>
      <c r="C1376" s="54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</row>
    <row r="1377" spans="1:35" ht="15.75">
      <c r="A1377" s="54"/>
      <c r="B1377" s="54"/>
      <c r="C1377" s="54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</row>
    <row r="1378" spans="1:35" ht="15.75">
      <c r="A1378" s="54"/>
      <c r="B1378" s="54"/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</row>
    <row r="1379" spans="1:35" ht="15.75">
      <c r="A1379" s="54"/>
      <c r="B1379" s="54"/>
      <c r="C1379" s="54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</row>
    <row r="1380" spans="1:35" ht="15.75">
      <c r="A1380" s="54"/>
      <c r="B1380" s="54"/>
      <c r="C1380" s="54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</row>
    <row r="1381" spans="1:35" ht="15.75">
      <c r="A1381" s="54"/>
      <c r="B1381" s="54"/>
      <c r="C1381" s="54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</row>
    <row r="1382" spans="1:35" ht="15.75">
      <c r="A1382" s="54"/>
      <c r="B1382" s="54"/>
      <c r="C1382" s="54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</row>
    <row r="1383" spans="1:35" ht="15.75">
      <c r="A1383" s="54"/>
      <c r="B1383" s="54"/>
      <c r="C1383" s="54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</row>
    <row r="1384" spans="1:35" ht="15.75">
      <c r="A1384" s="54"/>
      <c r="B1384" s="54"/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</row>
    <row r="1385" spans="1:35" ht="15.75">
      <c r="A1385" s="54"/>
      <c r="B1385" s="54"/>
      <c r="C1385" s="54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</row>
    <row r="1386" spans="1:35" ht="15.75">
      <c r="A1386" s="54"/>
      <c r="B1386" s="54"/>
      <c r="C1386" s="54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</row>
    <row r="1387" spans="1:35" ht="15.75">
      <c r="A1387" s="54"/>
      <c r="B1387" s="54"/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</row>
    <row r="1388" spans="1:35" ht="15.75">
      <c r="A1388" s="54"/>
      <c r="B1388" s="54"/>
      <c r="C1388" s="54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</row>
    <row r="1389" spans="1:35" ht="15.75">
      <c r="A1389" s="54"/>
      <c r="B1389" s="54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</row>
    <row r="1390" spans="1:35" ht="15.75">
      <c r="A1390" s="54"/>
      <c r="B1390" s="54"/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</row>
    <row r="1391" spans="1:35" ht="15.75">
      <c r="A1391" s="54"/>
      <c r="B1391" s="54"/>
      <c r="C1391" s="54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</row>
    <row r="1392" spans="1:35" ht="15.75">
      <c r="A1392" s="54"/>
      <c r="B1392" s="54"/>
      <c r="C1392" s="54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</row>
    <row r="1393" spans="1:35" ht="15.75">
      <c r="A1393" s="54"/>
      <c r="B1393" s="54"/>
      <c r="C1393" s="54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</row>
    <row r="1394" spans="1:35" ht="15.75">
      <c r="A1394" s="54"/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</row>
    <row r="1395" spans="1:35" ht="15.75">
      <c r="A1395" s="54"/>
      <c r="B1395" s="54"/>
      <c r="C1395" s="54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</row>
    <row r="1396" spans="1:35" ht="15.75">
      <c r="A1396" s="54"/>
      <c r="B1396" s="54"/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</row>
    <row r="1397" spans="1:35" ht="15.75">
      <c r="A1397" s="54"/>
      <c r="B1397" s="54"/>
      <c r="C1397" s="54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</row>
    <row r="1398" spans="1:35" ht="15.75">
      <c r="A1398" s="54"/>
      <c r="B1398" s="54"/>
      <c r="C1398" s="54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</row>
    <row r="1399" spans="1:35" ht="15.75">
      <c r="A1399" s="54"/>
      <c r="B1399" s="54"/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</row>
    <row r="1400" spans="1:35" ht="15.75">
      <c r="A1400" s="54"/>
      <c r="B1400" s="54"/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</row>
    <row r="1401" spans="1:35" ht="15.75">
      <c r="A1401" s="54"/>
      <c r="B1401" s="54"/>
      <c r="C1401" s="54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</row>
    <row r="1402" spans="1:35" ht="15.75">
      <c r="A1402" s="54"/>
      <c r="B1402" s="54"/>
      <c r="C1402" s="54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</row>
    <row r="1403" spans="1:35" ht="15.75">
      <c r="A1403" s="54"/>
      <c r="B1403" s="54"/>
      <c r="C1403" s="54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</row>
    <row r="1404" spans="1:35" ht="15.75">
      <c r="A1404" s="54"/>
      <c r="B1404" s="54"/>
      <c r="C1404" s="54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</row>
    <row r="1405" spans="1:35" ht="15.75">
      <c r="A1405" s="54"/>
      <c r="B1405" s="54"/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</row>
    <row r="1406" spans="1:35" ht="15.75">
      <c r="A1406" s="54"/>
      <c r="B1406" s="54"/>
      <c r="C1406" s="54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</row>
    <row r="1407" spans="1:35" ht="15.75">
      <c r="A1407" s="54"/>
      <c r="B1407" s="54"/>
      <c r="C1407" s="54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</row>
    <row r="1408" spans="1:35" ht="15.75">
      <c r="A1408" s="54"/>
      <c r="B1408" s="54"/>
      <c r="C1408" s="54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</row>
    <row r="1409" spans="1:35" ht="15.75">
      <c r="A1409" s="54"/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</row>
    <row r="1410" spans="1:35" ht="15.75">
      <c r="A1410" s="54"/>
      <c r="B1410" s="54"/>
      <c r="C1410" s="54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</row>
    <row r="1411" spans="1:35" ht="15.75">
      <c r="A1411" s="54"/>
      <c r="B1411" s="54"/>
      <c r="C1411" s="54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</row>
    <row r="1412" spans="1:35" ht="15.75">
      <c r="A1412" s="54"/>
      <c r="B1412" s="54"/>
      <c r="C1412" s="54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</row>
    <row r="1413" spans="1:35" ht="15.75">
      <c r="A1413" s="54"/>
      <c r="B1413" s="54"/>
      <c r="C1413" s="54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</row>
    <row r="1414" spans="1:35" ht="15.75">
      <c r="A1414" s="54"/>
      <c r="B1414" s="54"/>
      <c r="C1414" s="54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</row>
    <row r="1415" spans="1:35" ht="15.75">
      <c r="A1415" s="54"/>
      <c r="B1415" s="54"/>
      <c r="C1415" s="54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</row>
    <row r="1416" spans="1:35" ht="15.75">
      <c r="A1416" s="54"/>
      <c r="B1416" s="54"/>
      <c r="C1416" s="54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</row>
    <row r="1417" spans="1:35" ht="15.75">
      <c r="A1417" s="54"/>
      <c r="B1417" s="54"/>
      <c r="C1417" s="54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</row>
    <row r="1418" spans="1:35" ht="15.75">
      <c r="A1418" s="54"/>
      <c r="B1418" s="54"/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</row>
    <row r="1419" spans="1:35" ht="15.75">
      <c r="A1419" s="54"/>
      <c r="B1419" s="54"/>
      <c r="C1419" s="54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</row>
    <row r="1420" spans="1:35" ht="15.75">
      <c r="A1420" s="54"/>
      <c r="B1420" s="54"/>
      <c r="C1420" s="54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</row>
    <row r="1421" spans="1:35" ht="15.75">
      <c r="A1421" s="54"/>
      <c r="B1421" s="54"/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</row>
    <row r="1422" spans="1:35" ht="15.75">
      <c r="A1422" s="54"/>
      <c r="B1422" s="54"/>
      <c r="C1422" s="54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</row>
    <row r="1423" spans="1:35" ht="15.75">
      <c r="A1423" s="54"/>
      <c r="B1423" s="54"/>
      <c r="C1423" s="54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</row>
    <row r="1424" spans="1:35" ht="15.75">
      <c r="A1424" s="54"/>
      <c r="B1424" s="54"/>
      <c r="C1424" s="54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</row>
    <row r="1425" spans="1:35" ht="15.75">
      <c r="A1425" s="54"/>
      <c r="B1425" s="54"/>
      <c r="C1425" s="54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</row>
    <row r="1426" spans="1:35" ht="15.75">
      <c r="A1426" s="54"/>
      <c r="B1426" s="54"/>
      <c r="C1426" s="54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</row>
    <row r="1427" spans="1:35" ht="15.75">
      <c r="A1427" s="54"/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</row>
    <row r="1428" spans="1:35" ht="15.75">
      <c r="A1428" s="54"/>
      <c r="B1428" s="54"/>
      <c r="C1428" s="54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</row>
    <row r="1429" spans="1:35" ht="15.75">
      <c r="A1429" s="54"/>
      <c r="B1429" s="54"/>
      <c r="C1429" s="54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</row>
    <row r="1430" spans="1:35" ht="15.75">
      <c r="A1430" s="54"/>
      <c r="B1430" s="54"/>
      <c r="C1430" s="54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</row>
    <row r="1431" spans="1:35" ht="15.75">
      <c r="A1431" s="54"/>
      <c r="B1431" s="54"/>
      <c r="C1431" s="54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</row>
    <row r="1432" spans="1:35" ht="15.75">
      <c r="A1432" s="54"/>
      <c r="B1432" s="54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</row>
    <row r="1433" spans="1:35" ht="15.75">
      <c r="A1433" s="54"/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</row>
    <row r="1434" spans="1:35" ht="15.75">
      <c r="A1434" s="54"/>
      <c r="B1434" s="54"/>
      <c r="C1434" s="54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</row>
    <row r="1435" spans="1:35" ht="15.75">
      <c r="A1435" s="54"/>
      <c r="B1435" s="54"/>
      <c r="C1435" s="54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</row>
    <row r="1436" spans="1:35" ht="15.75">
      <c r="A1436" s="54"/>
      <c r="B1436" s="54"/>
      <c r="C1436" s="54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</row>
    <row r="1437" spans="1:35" ht="15.75">
      <c r="A1437" s="54"/>
      <c r="B1437" s="54"/>
      <c r="C1437" s="54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</row>
    <row r="1438" spans="1:35" ht="15.75">
      <c r="A1438" s="54"/>
      <c r="B1438" s="54"/>
      <c r="C1438" s="54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</row>
    <row r="1439" spans="1:35" ht="15.75">
      <c r="A1439" s="54"/>
      <c r="B1439" s="54"/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</row>
    <row r="1440" spans="1:35" ht="15.75">
      <c r="A1440" s="54"/>
      <c r="B1440" s="54"/>
      <c r="C1440" s="54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</row>
    <row r="1441" spans="1:35" ht="15.75">
      <c r="A1441" s="54"/>
      <c r="B1441" s="54"/>
      <c r="C1441" s="54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</row>
    <row r="1442" spans="1:35" ht="15.75">
      <c r="A1442" s="54"/>
      <c r="B1442" s="54"/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</row>
    <row r="1443" spans="1:35" ht="15.75">
      <c r="A1443" s="54"/>
      <c r="B1443" s="54"/>
      <c r="C1443" s="54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</row>
    <row r="1444" spans="1:35" ht="15.75">
      <c r="A1444" s="54"/>
      <c r="B1444" s="54"/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</row>
    <row r="1445" spans="1:35" ht="15.75">
      <c r="A1445" s="54"/>
      <c r="B1445" s="54"/>
      <c r="C1445" s="54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</row>
    <row r="1446" spans="1:35" ht="15.75">
      <c r="A1446" s="54"/>
      <c r="B1446" s="54"/>
      <c r="C1446" s="54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</row>
    <row r="1447" spans="1:35" ht="15.75">
      <c r="A1447" s="54"/>
      <c r="B1447" s="54"/>
      <c r="C1447" s="54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</row>
    <row r="1448" spans="1:35" ht="15.75">
      <c r="A1448" s="54"/>
      <c r="B1448" s="54"/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</row>
    <row r="1449" spans="1:35" ht="15.75">
      <c r="A1449" s="54"/>
      <c r="B1449" s="54"/>
      <c r="C1449" s="54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</row>
    <row r="1450" spans="1:35" ht="15.75">
      <c r="A1450" s="54"/>
      <c r="B1450" s="54"/>
      <c r="C1450" s="54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</row>
    <row r="1451" spans="1:35" ht="15.75">
      <c r="A1451" s="54"/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</row>
    <row r="1452" spans="1:35" ht="15.75">
      <c r="A1452" s="54"/>
      <c r="B1452" s="54"/>
      <c r="C1452" s="54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</row>
    <row r="1453" spans="1:35" ht="15.75">
      <c r="A1453" s="54"/>
      <c r="B1453" s="54"/>
      <c r="C1453" s="54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</row>
    <row r="1454" spans="1:35" ht="15.75">
      <c r="A1454" s="54"/>
      <c r="B1454" s="54"/>
      <c r="C1454" s="54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</row>
    <row r="1455" spans="1:35" ht="15.75">
      <c r="A1455" s="54"/>
      <c r="B1455" s="54"/>
      <c r="C1455" s="54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</row>
    <row r="1456" spans="1:35" ht="15.75">
      <c r="A1456" s="54"/>
      <c r="B1456" s="54"/>
      <c r="C1456" s="54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</row>
    <row r="1457" spans="1:35" ht="15.75">
      <c r="A1457" s="54"/>
      <c r="B1457" s="54"/>
      <c r="C1457" s="54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</row>
    <row r="1458" spans="1:35" ht="15.75">
      <c r="A1458" s="54"/>
      <c r="B1458" s="54"/>
      <c r="C1458" s="54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</row>
    <row r="1459" spans="1:35" ht="15.75">
      <c r="A1459" s="54"/>
      <c r="B1459" s="54"/>
      <c r="C1459" s="54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</row>
    <row r="1460" spans="1:35" ht="15.75">
      <c r="A1460" s="54"/>
      <c r="B1460" s="54"/>
      <c r="C1460" s="54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</row>
    <row r="1461" spans="1:35" ht="15.75">
      <c r="A1461" s="54"/>
      <c r="B1461" s="54"/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</row>
    <row r="1462" spans="1:35" ht="15.75">
      <c r="A1462" s="54"/>
      <c r="B1462" s="54"/>
      <c r="C1462" s="54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</row>
    <row r="1463" spans="1:35" ht="15.75">
      <c r="A1463" s="54"/>
      <c r="B1463" s="54"/>
      <c r="C1463" s="54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</row>
    <row r="1464" spans="1:35" ht="15.75">
      <c r="A1464" s="54"/>
      <c r="B1464" s="54"/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</row>
    <row r="1465" spans="1:35" ht="15.75">
      <c r="A1465" s="54"/>
      <c r="B1465" s="54"/>
      <c r="C1465" s="54"/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</row>
    <row r="1466" spans="1:35" ht="15.75">
      <c r="A1466" s="54"/>
      <c r="B1466" s="54"/>
      <c r="C1466" s="54"/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</row>
    <row r="1467" spans="1:35" ht="15.75">
      <c r="A1467" s="54"/>
      <c r="B1467" s="54"/>
      <c r="C1467" s="54"/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</row>
    <row r="1468" spans="1:35" ht="15.75">
      <c r="A1468" s="54"/>
      <c r="B1468" s="54"/>
      <c r="C1468" s="54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</row>
    <row r="1469" spans="1:35" ht="15.75">
      <c r="A1469" s="54"/>
      <c r="B1469" s="54"/>
      <c r="C1469" s="54"/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</row>
    <row r="1470" spans="1:35" ht="15.75">
      <c r="A1470" s="54"/>
      <c r="B1470" s="54"/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</row>
    <row r="1471" spans="1:35" ht="15.75">
      <c r="A1471" s="54"/>
      <c r="B1471" s="54"/>
      <c r="C1471" s="54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</row>
    <row r="1472" spans="1:35" ht="15.75">
      <c r="A1472" s="54"/>
      <c r="B1472" s="54"/>
      <c r="C1472" s="54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</row>
    <row r="1473" spans="1:35" ht="15.75">
      <c r="A1473" s="54"/>
      <c r="B1473" s="54"/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</row>
    <row r="1474" spans="1:35" ht="15.75">
      <c r="A1474" s="54"/>
      <c r="B1474" s="54"/>
      <c r="C1474" s="54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</row>
    <row r="1475" spans="1:35" ht="15.75">
      <c r="A1475" s="54"/>
      <c r="B1475" s="54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</row>
    <row r="1476" spans="1:35" ht="15.75">
      <c r="A1476" s="54"/>
      <c r="B1476" s="54"/>
      <c r="C1476" s="54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</row>
    <row r="1477" spans="1:35" ht="15.75">
      <c r="A1477" s="54"/>
      <c r="B1477" s="54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</row>
  </sheetData>
  <sheetProtection/>
  <mergeCells count="8">
    <mergeCell ref="Q4:U4"/>
    <mergeCell ref="V4:V5"/>
    <mergeCell ref="A2:K2"/>
    <mergeCell ref="A3:K3"/>
    <mergeCell ref="A4:A5"/>
    <mergeCell ref="B4:E4"/>
    <mergeCell ref="F4:K4"/>
    <mergeCell ref="L4:P4"/>
  </mergeCells>
  <printOptions/>
  <pageMargins left="0.1968503937007874" right="0.1968503937007874" top="0.7480314960629921" bottom="0.7480314960629921" header="0.31496062992125984" footer="0.31496062992125984"/>
  <pageSetup fitToWidth="2" fitToHeight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60" zoomScaleNormal="60" zoomScalePageLayoutView="0" workbookViewId="0" topLeftCell="A1">
      <pane xSplit="1" topLeftCell="M1" activePane="topRight" state="frozen"/>
      <selection pane="topLeft" activeCell="A1" sqref="A1"/>
      <selection pane="topRight" activeCell="F10" sqref="F10"/>
    </sheetView>
  </sheetViews>
  <sheetFormatPr defaultColWidth="19.57421875" defaultRowHeight="15"/>
  <cols>
    <col min="1" max="1" width="68.421875" style="1" customWidth="1"/>
    <col min="2" max="2" width="33.57421875" style="28" customWidth="1"/>
    <col min="3" max="3" width="32.8515625" style="1" customWidth="1"/>
    <col min="4" max="4" width="25.7109375" style="1" customWidth="1"/>
    <col min="5" max="5" width="29.00390625" style="1" customWidth="1"/>
    <col min="6" max="6" width="26.7109375" style="28" customWidth="1"/>
    <col min="7" max="7" width="25.421875" style="28" customWidth="1"/>
    <col min="8" max="8" width="33.140625" style="1" customWidth="1"/>
    <col min="9" max="9" width="33.00390625" style="1" customWidth="1"/>
    <col min="10" max="10" width="29.140625" style="1" customWidth="1"/>
    <col min="11" max="11" width="30.421875" style="1" customWidth="1"/>
    <col min="12" max="12" width="26.8515625" style="1" customWidth="1"/>
    <col min="13" max="13" width="28.140625" style="1" customWidth="1"/>
    <col min="14" max="14" width="33.421875" style="1" customWidth="1"/>
    <col min="15" max="15" width="32.281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43.7109375" style="1" customWidth="1"/>
    <col min="20" max="20" width="23.140625" style="1" customWidth="1"/>
    <col min="21" max="21" width="30.7109375" style="1" customWidth="1"/>
    <col min="22" max="22" width="30.8515625" style="1" customWidth="1"/>
    <col min="23" max="23" width="31.8515625" style="28" customWidth="1"/>
    <col min="24" max="25" width="19.57421875" style="28" customWidth="1"/>
    <col min="26" max="16384" width="19.57421875" style="1" customWidth="1"/>
  </cols>
  <sheetData>
    <row r="1" spans="2:23" ht="30">
      <c r="B1" s="42" t="s">
        <v>88</v>
      </c>
      <c r="C1" s="109"/>
      <c r="D1" s="109"/>
      <c r="E1" s="109"/>
      <c r="F1" s="109"/>
      <c r="G1" s="109"/>
      <c r="H1" s="109" t="s">
        <v>26</v>
      </c>
      <c r="I1" s="109"/>
      <c r="J1" s="10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C2" s="110"/>
      <c r="D2" s="110"/>
      <c r="E2" s="110"/>
      <c r="F2" s="110"/>
      <c r="G2" s="110"/>
      <c r="H2" s="110"/>
      <c r="I2" s="110"/>
      <c r="J2" s="110"/>
      <c r="W2" s="23"/>
      <c r="X2" s="23"/>
      <c r="Y2" s="23"/>
    </row>
    <row r="3" spans="1:25" s="5" customFormat="1" ht="307.5">
      <c r="A3" s="3" t="s">
        <v>0</v>
      </c>
      <c r="B3" s="4" t="s">
        <v>85</v>
      </c>
      <c r="C3" s="111" t="s">
        <v>86</v>
      </c>
      <c r="D3" s="111" t="s">
        <v>1</v>
      </c>
      <c r="E3" s="111" t="s">
        <v>7</v>
      </c>
      <c r="F3" s="111" t="s">
        <v>2</v>
      </c>
      <c r="G3" s="111" t="s">
        <v>3</v>
      </c>
      <c r="H3" s="111" t="s">
        <v>8</v>
      </c>
      <c r="I3" s="111" t="s">
        <v>4</v>
      </c>
      <c r="J3" s="111" t="s">
        <v>69</v>
      </c>
      <c r="K3" s="3" t="s">
        <v>5</v>
      </c>
      <c r="L3" s="3" t="s">
        <v>9</v>
      </c>
      <c r="M3" s="3" t="s">
        <v>10</v>
      </c>
      <c r="N3" s="4" t="s">
        <v>11</v>
      </c>
      <c r="O3" s="3" t="s">
        <v>25</v>
      </c>
      <c r="P3" s="31" t="s">
        <v>70</v>
      </c>
      <c r="Q3" s="3" t="s">
        <v>75</v>
      </c>
      <c r="R3" s="3" t="s">
        <v>12</v>
      </c>
      <c r="S3" s="3" t="s">
        <v>76</v>
      </c>
      <c r="T3" s="3" t="s">
        <v>13</v>
      </c>
      <c r="U3" s="3" t="s">
        <v>14</v>
      </c>
      <c r="V3" s="3" t="s">
        <v>15</v>
      </c>
      <c r="W3" s="4" t="s">
        <v>16</v>
      </c>
      <c r="X3" s="37"/>
      <c r="Y3" s="37"/>
    </row>
    <row r="4" spans="1:25" s="7" customFormat="1" ht="30.75">
      <c r="A4" s="6">
        <v>1</v>
      </c>
      <c r="B4" s="107">
        <v>2</v>
      </c>
      <c r="C4" s="107">
        <v>3</v>
      </c>
      <c r="D4" s="107">
        <v>4</v>
      </c>
      <c r="E4" s="107">
        <v>5</v>
      </c>
      <c r="F4" s="107">
        <v>6</v>
      </c>
      <c r="G4" s="107">
        <v>7</v>
      </c>
      <c r="H4" s="107">
        <v>8</v>
      </c>
      <c r="I4" s="107">
        <v>9</v>
      </c>
      <c r="J4" s="107">
        <v>10</v>
      </c>
      <c r="K4" s="6">
        <v>11</v>
      </c>
      <c r="L4" s="6">
        <v>12</v>
      </c>
      <c r="M4" s="6">
        <v>13</v>
      </c>
      <c r="N4" s="6">
        <v>14</v>
      </c>
      <c r="O4" s="107">
        <v>15</v>
      </c>
      <c r="P4" s="24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24">
        <v>23</v>
      </c>
      <c r="X4" s="38"/>
      <c r="Y4" s="38"/>
    </row>
    <row r="5" spans="1:25" s="9" customFormat="1" ht="26.25">
      <c r="A5" s="93" t="s">
        <v>20</v>
      </c>
      <c r="B5" s="94">
        <v>7.342</v>
      </c>
      <c r="C5" s="112">
        <f>'Налоговый потенциал'!F5</f>
        <v>29023.426</v>
      </c>
      <c r="D5" s="113">
        <f aca="true" t="shared" si="0" ref="D5:D29">C5/B5</f>
        <v>3953.068101334786</v>
      </c>
      <c r="E5" s="108">
        <f aca="true" t="shared" si="1" ref="E5:E28">D5/D$29</f>
        <v>1.6704706271950174</v>
      </c>
      <c r="F5" s="108">
        <f>ИБР!V7</f>
        <v>0.6841391900088372</v>
      </c>
      <c r="G5" s="108">
        <f aca="true" t="shared" si="2" ref="G5:G29">E5/F5</f>
        <v>2.441711645218628</v>
      </c>
      <c r="H5" s="108">
        <v>2.269</v>
      </c>
      <c r="I5" s="113"/>
      <c r="J5" s="108"/>
      <c r="K5" s="104">
        <f aca="true" t="shared" si="3" ref="K5:K28">I5*J5</f>
        <v>0</v>
      </c>
      <c r="L5" s="16">
        <f aca="true" t="shared" si="4" ref="L5:L10">K5+O5+P5</f>
        <v>23739.626</v>
      </c>
      <c r="M5" s="16">
        <f aca="true" t="shared" si="5" ref="M5:M29">L5/B5</f>
        <v>3233.4004358485427</v>
      </c>
      <c r="N5" s="19">
        <f aca="true" t="shared" si="6" ref="N5:N28">G5+K5/(F5*B5*$M$29)</f>
        <v>2.441711645218628</v>
      </c>
      <c r="O5" s="94">
        <v>20605.9</v>
      </c>
      <c r="P5" s="117">
        <f>Свод!F8</f>
        <v>3133.726</v>
      </c>
      <c r="Q5" s="25">
        <f aca="true" t="shared" si="7" ref="Q5:Q28">(O5+P5+K5)/B5</f>
        <v>3233.4004358485427</v>
      </c>
      <c r="R5" s="48" t="s">
        <v>6</v>
      </c>
      <c r="S5" s="35"/>
      <c r="T5" s="41" t="s">
        <v>6</v>
      </c>
      <c r="U5" s="19">
        <f aca="true" t="shared" si="8" ref="U5:U28">(T$29-K$29)*S5/S$29</f>
        <v>0</v>
      </c>
      <c r="V5" s="19">
        <f aca="true" t="shared" si="9" ref="V5:V13">K5+U5</f>
        <v>0</v>
      </c>
      <c r="W5" s="18">
        <f aca="true" t="shared" si="10" ref="W5:W28">G5+V5/(B5*F5*Q$29)</f>
        <v>2.441711645218628</v>
      </c>
      <c r="X5" s="39"/>
      <c r="Y5" s="39"/>
    </row>
    <row r="6" spans="1:25" s="9" customFormat="1" ht="26.25">
      <c r="A6" s="93" t="s">
        <v>21</v>
      </c>
      <c r="B6" s="94">
        <v>2.594</v>
      </c>
      <c r="C6" s="112">
        <f>'Налоговый потенциал'!F6</f>
        <v>3842.676</v>
      </c>
      <c r="D6" s="113">
        <f t="shared" si="0"/>
        <v>1481.3708558211258</v>
      </c>
      <c r="E6" s="108">
        <f t="shared" si="1"/>
        <v>0.6259913665024822</v>
      </c>
      <c r="F6" s="108">
        <f>ИБР!V8</f>
        <v>1.04344979405316</v>
      </c>
      <c r="G6" s="108">
        <f t="shared" si="2"/>
        <v>0.5999247592650253</v>
      </c>
      <c r="H6" s="108"/>
      <c r="I6" s="113">
        <f aca="true" t="shared" si="11" ref="I6:I28">$D$29*($H$29-G6)*F6*B6</f>
        <v>4743.579356939562</v>
      </c>
      <c r="J6" s="108">
        <v>0.2</v>
      </c>
      <c r="K6" s="104">
        <f t="shared" si="3"/>
        <v>948.7158713879124</v>
      </c>
      <c r="L6" s="16">
        <f t="shared" si="4"/>
        <v>3786.4918713879124</v>
      </c>
      <c r="M6" s="16">
        <f t="shared" si="5"/>
        <v>1459.711592670745</v>
      </c>
      <c r="N6" s="19">
        <f t="shared" si="6"/>
        <v>0.7517393303551333</v>
      </c>
      <c r="O6" s="94">
        <v>1730.6</v>
      </c>
      <c r="P6" s="117">
        <f>Свод!F9</f>
        <v>1107.176</v>
      </c>
      <c r="Q6" s="25">
        <f t="shared" si="7"/>
        <v>1459.711592670745</v>
      </c>
      <c r="R6" s="48" t="s">
        <v>6</v>
      </c>
      <c r="S6" s="35">
        <f aca="true" t="shared" si="12" ref="S6:S28">Q$29*(R$29-N6)*F6*B6</f>
        <v>1331.4996693138871</v>
      </c>
      <c r="T6" s="41" t="s">
        <v>6</v>
      </c>
      <c r="U6" s="19">
        <f t="shared" si="8"/>
        <v>-111.19089574631144</v>
      </c>
      <c r="V6" s="19">
        <f t="shared" si="9"/>
        <v>837.524975641601</v>
      </c>
      <c r="W6" s="18">
        <f t="shared" si="10"/>
        <v>0.7560828989093458</v>
      </c>
      <c r="X6" s="39"/>
      <c r="Y6" s="95"/>
    </row>
    <row r="7" spans="1:25" s="9" customFormat="1" ht="26.25">
      <c r="A7" s="93" t="s">
        <v>22</v>
      </c>
      <c r="B7" s="94">
        <v>2.092</v>
      </c>
      <c r="C7" s="112">
        <f>'Налоговый потенциал'!F7</f>
        <v>2269.511</v>
      </c>
      <c r="D7" s="113">
        <f t="shared" si="0"/>
        <v>1084.8522944550668</v>
      </c>
      <c r="E7" s="108">
        <f t="shared" si="1"/>
        <v>0.45843224712480923</v>
      </c>
      <c r="F7" s="108">
        <f>ИБР!V9</f>
        <v>1.1710479078784313</v>
      </c>
      <c r="G7" s="108">
        <f t="shared" si="2"/>
        <v>0.39147181258821734</v>
      </c>
      <c r="H7" s="108"/>
      <c r="I7" s="113">
        <f t="shared" si="11"/>
        <v>5501.877380138938</v>
      </c>
      <c r="J7" s="108">
        <v>0.2</v>
      </c>
      <c r="K7" s="104">
        <f t="shared" si="3"/>
        <v>1100.3754760277877</v>
      </c>
      <c r="L7" s="16">
        <f t="shared" si="4"/>
        <v>3283.0864760277877</v>
      </c>
      <c r="M7" s="16">
        <f t="shared" si="5"/>
        <v>1569.3530000132828</v>
      </c>
      <c r="N7" s="19">
        <f t="shared" si="6"/>
        <v>0.5860182938901788</v>
      </c>
      <c r="O7" s="94">
        <v>1289.8</v>
      </c>
      <c r="P7" s="117">
        <f>Свод!F10</f>
        <v>892.911</v>
      </c>
      <c r="Q7" s="25">
        <f t="shared" si="7"/>
        <v>1569.3530000132826</v>
      </c>
      <c r="R7" s="48" t="s">
        <v>6</v>
      </c>
      <c r="S7" s="35">
        <f t="shared" si="12"/>
        <v>2009.5976016884185</v>
      </c>
      <c r="T7" s="41" t="s">
        <v>6</v>
      </c>
      <c r="U7" s="19">
        <f t="shared" si="8"/>
        <v>-167.817508761768</v>
      </c>
      <c r="V7" s="19">
        <f t="shared" si="9"/>
        <v>932.5579672660197</v>
      </c>
      <c r="W7" s="18">
        <f t="shared" si="10"/>
        <v>0.5835808885598114</v>
      </c>
      <c r="X7" s="39"/>
      <c r="Y7" s="95"/>
    </row>
    <row r="8" spans="1:25" s="9" customFormat="1" ht="26.25">
      <c r="A8" s="93" t="s">
        <v>23</v>
      </c>
      <c r="B8" s="94">
        <v>3.11</v>
      </c>
      <c r="C8" s="112">
        <f>'Налоговый потенциал'!F8</f>
        <v>3226.616</v>
      </c>
      <c r="D8" s="113">
        <f t="shared" si="0"/>
        <v>1037.4971061093247</v>
      </c>
      <c r="E8" s="108">
        <f t="shared" si="1"/>
        <v>0.4384210939776779</v>
      </c>
      <c r="F8" s="108">
        <f>ИБР!V10</f>
        <v>1.2773230986907498</v>
      </c>
      <c r="G8" s="108">
        <f t="shared" si="2"/>
        <v>0.3432342955569014</v>
      </c>
      <c r="H8" s="108"/>
      <c r="I8" s="113">
        <f t="shared" si="11"/>
        <v>9374.918298844432</v>
      </c>
      <c r="J8" s="108">
        <v>0.2</v>
      </c>
      <c r="K8" s="104">
        <f t="shared" si="3"/>
        <v>1874.9836597688864</v>
      </c>
      <c r="L8" s="16">
        <f t="shared" si="4"/>
        <v>4821.199659768887</v>
      </c>
      <c r="M8" s="16">
        <f t="shared" si="5"/>
        <v>1550.2249709867804</v>
      </c>
      <c r="N8" s="19">
        <f t="shared" si="6"/>
        <v>0.5476692494349825</v>
      </c>
      <c r="O8" s="94">
        <v>1618.8</v>
      </c>
      <c r="P8" s="117">
        <f>Свод!F11</f>
        <v>1327.416</v>
      </c>
      <c r="Q8" s="25">
        <f t="shared" si="7"/>
        <v>1550.2249709867804</v>
      </c>
      <c r="R8" s="48" t="s">
        <v>6</v>
      </c>
      <c r="S8" s="35">
        <f t="shared" si="12"/>
        <v>3560.4826930248746</v>
      </c>
      <c r="T8" s="41" t="s">
        <v>6</v>
      </c>
      <c r="U8" s="19">
        <f t="shared" si="8"/>
        <v>-297.3288458499402</v>
      </c>
      <c r="V8" s="19">
        <f t="shared" si="9"/>
        <v>1577.6548139189463</v>
      </c>
      <c r="W8" s="18">
        <f t="shared" si="10"/>
        <v>0.5436626777845367</v>
      </c>
      <c r="X8" s="39"/>
      <c r="Y8" s="95"/>
    </row>
    <row r="9" spans="1:25" s="9" customFormat="1" ht="26.25">
      <c r="A9" s="93" t="s">
        <v>24</v>
      </c>
      <c r="B9" s="94">
        <v>1.171</v>
      </c>
      <c r="C9" s="112">
        <f>'Налоговый потенциал'!F9</f>
        <v>1627.308</v>
      </c>
      <c r="D9" s="113">
        <f t="shared" si="0"/>
        <v>1389.6737830913748</v>
      </c>
      <c r="E9" s="108">
        <f t="shared" si="1"/>
        <v>0.5872424093208205</v>
      </c>
      <c r="F9" s="108">
        <f>ИБР!V11</f>
        <v>1.5580879708393733</v>
      </c>
      <c r="G9" s="108">
        <f t="shared" si="2"/>
        <v>0.37689939227530345</v>
      </c>
      <c r="H9" s="108">
        <v>0.412</v>
      </c>
      <c r="I9" s="113">
        <f t="shared" si="11"/>
        <v>4160.460350675948</v>
      </c>
      <c r="J9" s="108">
        <v>0.2</v>
      </c>
      <c r="K9" s="104">
        <f t="shared" si="3"/>
        <v>832.0920701351896</v>
      </c>
      <c r="L9" s="16">
        <f t="shared" si="4"/>
        <v>2475.9000701351897</v>
      </c>
      <c r="M9" s="16">
        <f t="shared" si="5"/>
        <v>2114.3467721052</v>
      </c>
      <c r="N9" s="19">
        <f t="shared" si="6"/>
        <v>0.574433153758755</v>
      </c>
      <c r="O9" s="94">
        <v>1144</v>
      </c>
      <c r="P9" s="117">
        <f>Свод!F12</f>
        <v>499.808</v>
      </c>
      <c r="Q9" s="25">
        <f t="shared" si="7"/>
        <v>2114.3467721052</v>
      </c>
      <c r="R9" s="48" t="s">
        <v>6</v>
      </c>
      <c r="S9" s="35">
        <f t="shared" si="12"/>
        <v>1538.5381429711365</v>
      </c>
      <c r="T9" s="41" t="s">
        <v>6</v>
      </c>
      <c r="U9" s="19">
        <f t="shared" si="8"/>
        <v>-128.480267925999</v>
      </c>
      <c r="V9" s="19">
        <f t="shared" si="9"/>
        <v>703.6118022091906</v>
      </c>
      <c r="W9" s="18">
        <f t="shared" si="10"/>
        <v>0.5715217076285221</v>
      </c>
      <c r="X9" s="39"/>
      <c r="Y9" s="95"/>
    </row>
    <row r="10" spans="1:25" s="9" customFormat="1" ht="26.25">
      <c r="A10" s="93" t="s">
        <v>87</v>
      </c>
      <c r="B10" s="94">
        <v>1.958</v>
      </c>
      <c r="C10" s="19">
        <f>'Налоговый потенциал'!F10</f>
        <v>3238.218</v>
      </c>
      <c r="D10" s="16">
        <f t="shared" si="0"/>
        <v>1653.8396322778344</v>
      </c>
      <c r="E10" s="17">
        <f t="shared" si="1"/>
        <v>0.6988724851156208</v>
      </c>
      <c r="F10" s="18">
        <f>ИБР!V12</f>
        <v>1.5053250152955302</v>
      </c>
      <c r="G10" s="18">
        <f t="shared" si="2"/>
        <v>0.46426683806780156</v>
      </c>
      <c r="H10" s="108"/>
      <c r="I10" s="16">
        <f t="shared" si="11"/>
        <v>6111.644779486449</v>
      </c>
      <c r="J10" s="108">
        <v>0.2</v>
      </c>
      <c r="K10" s="104">
        <f t="shared" si="3"/>
        <v>1222.32895589729</v>
      </c>
      <c r="L10" s="16">
        <f t="shared" si="4"/>
        <v>4068.04695589729</v>
      </c>
      <c r="M10" s="16">
        <f t="shared" si="5"/>
        <v>2077.654216495041</v>
      </c>
      <c r="N10" s="19">
        <f t="shared" si="6"/>
        <v>0.6438906687560202</v>
      </c>
      <c r="O10" s="94">
        <v>2010</v>
      </c>
      <c r="P10" s="117">
        <f>Свод!F13</f>
        <v>835.718</v>
      </c>
      <c r="Q10" s="25">
        <f t="shared" si="7"/>
        <v>2077.654216495041</v>
      </c>
      <c r="R10" s="48" t="s">
        <v>6</v>
      </c>
      <c r="S10" s="35">
        <f t="shared" si="12"/>
        <v>2079.7825545708038</v>
      </c>
      <c r="T10" s="41" t="s">
        <v>6</v>
      </c>
      <c r="U10" s="19">
        <f t="shared" si="8"/>
        <v>-173.67851493304732</v>
      </c>
      <c r="V10" s="19">
        <f t="shared" si="9"/>
        <v>1048.6504409642425</v>
      </c>
      <c r="W10" s="18">
        <f t="shared" si="10"/>
        <v>0.6438212854400871</v>
      </c>
      <c r="X10" s="39"/>
      <c r="Y10" s="95"/>
    </row>
    <row r="11" spans="1:25" s="9" customFormat="1" ht="26.25" hidden="1">
      <c r="A11" s="49"/>
      <c r="B11" s="44"/>
      <c r="C11" s="101"/>
      <c r="D11" s="16" t="e">
        <f t="shared" si="0"/>
        <v>#DIV/0!</v>
      </c>
      <c r="E11" s="17" t="e">
        <f t="shared" si="1"/>
        <v>#DIV/0!</v>
      </c>
      <c r="F11" s="20"/>
      <c r="G11" s="18" t="e">
        <f t="shared" si="2"/>
        <v>#DIV/0!</v>
      </c>
      <c r="H11" s="20"/>
      <c r="I11" s="16" t="e">
        <f t="shared" si="11"/>
        <v>#DIV/0!</v>
      </c>
      <c r="J11" s="20"/>
      <c r="K11" s="104" t="e">
        <f t="shared" si="3"/>
        <v>#DIV/0!</v>
      </c>
      <c r="L11" s="16" t="e">
        <f aca="true" t="shared" si="13" ref="L11:L28">C11+K11</f>
        <v>#DIV/0!</v>
      </c>
      <c r="M11" s="16" t="e">
        <f t="shared" si="5"/>
        <v>#DIV/0!</v>
      </c>
      <c r="N11" s="19" t="e">
        <f t="shared" si="6"/>
        <v>#DIV/0!</v>
      </c>
      <c r="O11" s="47"/>
      <c r="P11" s="101"/>
      <c r="Q11" s="25" t="e">
        <f t="shared" si="7"/>
        <v>#DIV/0!</v>
      </c>
      <c r="R11" s="48" t="s">
        <v>6</v>
      </c>
      <c r="S11" s="35" t="e">
        <f t="shared" si="12"/>
        <v>#DIV/0!</v>
      </c>
      <c r="T11" s="41" t="s">
        <v>6</v>
      </c>
      <c r="U11" s="19" t="e">
        <f t="shared" si="8"/>
        <v>#DIV/0!</v>
      </c>
      <c r="V11" s="19" t="e">
        <f t="shared" si="9"/>
        <v>#DIV/0!</v>
      </c>
      <c r="W11" s="18" t="e">
        <f t="shared" si="10"/>
        <v>#DIV/0!</v>
      </c>
      <c r="X11" s="39"/>
      <c r="Y11" s="95"/>
    </row>
    <row r="12" spans="1:25" s="9" customFormat="1" ht="26.25" hidden="1">
      <c r="A12" s="49"/>
      <c r="B12" s="44"/>
      <c r="C12" s="101"/>
      <c r="D12" s="16" t="e">
        <f t="shared" si="0"/>
        <v>#DIV/0!</v>
      </c>
      <c r="E12" s="17" t="e">
        <f t="shared" si="1"/>
        <v>#DIV/0!</v>
      </c>
      <c r="F12" s="20"/>
      <c r="G12" s="18" t="e">
        <f t="shared" si="2"/>
        <v>#DIV/0!</v>
      </c>
      <c r="H12" s="20"/>
      <c r="I12" s="16" t="e">
        <f t="shared" si="11"/>
        <v>#DIV/0!</v>
      </c>
      <c r="J12" s="20"/>
      <c r="K12" s="104" t="e">
        <f t="shared" si="3"/>
        <v>#DIV/0!</v>
      </c>
      <c r="L12" s="16" t="e">
        <f t="shared" si="13"/>
        <v>#DIV/0!</v>
      </c>
      <c r="M12" s="16" t="e">
        <f t="shared" si="5"/>
        <v>#DIV/0!</v>
      </c>
      <c r="N12" s="19" t="e">
        <f t="shared" si="6"/>
        <v>#DIV/0!</v>
      </c>
      <c r="O12" s="47"/>
      <c r="P12" s="101"/>
      <c r="Q12" s="25" t="e">
        <f t="shared" si="7"/>
        <v>#DIV/0!</v>
      </c>
      <c r="R12" s="48" t="s">
        <v>6</v>
      </c>
      <c r="S12" s="35" t="e">
        <f t="shared" si="12"/>
        <v>#DIV/0!</v>
      </c>
      <c r="T12" s="41" t="s">
        <v>6</v>
      </c>
      <c r="U12" s="19" t="e">
        <f t="shared" si="8"/>
        <v>#DIV/0!</v>
      </c>
      <c r="V12" s="19" t="e">
        <f t="shared" si="9"/>
        <v>#DIV/0!</v>
      </c>
      <c r="W12" s="18" t="e">
        <f t="shared" si="10"/>
        <v>#DIV/0!</v>
      </c>
      <c r="X12" s="39"/>
      <c r="Y12" s="95"/>
    </row>
    <row r="13" spans="1:25" s="9" customFormat="1" ht="26.25" hidden="1">
      <c r="A13" s="49"/>
      <c r="B13" s="44"/>
      <c r="C13" s="101"/>
      <c r="D13" s="16" t="e">
        <f t="shared" si="0"/>
        <v>#DIV/0!</v>
      </c>
      <c r="E13" s="17" t="e">
        <f t="shared" si="1"/>
        <v>#DIV/0!</v>
      </c>
      <c r="F13" s="20"/>
      <c r="G13" s="18" t="e">
        <f t="shared" si="2"/>
        <v>#DIV/0!</v>
      </c>
      <c r="H13" s="20"/>
      <c r="I13" s="16" t="e">
        <f t="shared" si="11"/>
        <v>#DIV/0!</v>
      </c>
      <c r="J13" s="20"/>
      <c r="K13" s="104" t="e">
        <f t="shared" si="3"/>
        <v>#DIV/0!</v>
      </c>
      <c r="L13" s="16" t="e">
        <f t="shared" si="13"/>
        <v>#DIV/0!</v>
      </c>
      <c r="M13" s="16" t="e">
        <f t="shared" si="5"/>
        <v>#DIV/0!</v>
      </c>
      <c r="N13" s="19" t="e">
        <f t="shared" si="6"/>
        <v>#DIV/0!</v>
      </c>
      <c r="O13" s="47"/>
      <c r="P13" s="101"/>
      <c r="Q13" s="25" t="e">
        <f t="shared" si="7"/>
        <v>#DIV/0!</v>
      </c>
      <c r="R13" s="48" t="s">
        <v>6</v>
      </c>
      <c r="S13" s="35" t="e">
        <f t="shared" si="12"/>
        <v>#DIV/0!</v>
      </c>
      <c r="T13" s="41" t="s">
        <v>6</v>
      </c>
      <c r="U13" s="19" t="e">
        <f t="shared" si="8"/>
        <v>#DIV/0!</v>
      </c>
      <c r="V13" s="19" t="e">
        <f t="shared" si="9"/>
        <v>#DIV/0!</v>
      </c>
      <c r="W13" s="18" t="e">
        <f t="shared" si="10"/>
        <v>#DIV/0!</v>
      </c>
      <c r="X13" s="39"/>
      <c r="Y13" s="95"/>
    </row>
    <row r="14" spans="1:25" s="9" customFormat="1" ht="26.25" hidden="1">
      <c r="A14" s="49"/>
      <c r="B14" s="44"/>
      <c r="C14" s="101"/>
      <c r="D14" s="16" t="e">
        <f t="shared" si="0"/>
        <v>#DIV/0!</v>
      </c>
      <c r="E14" s="17" t="e">
        <f t="shared" si="1"/>
        <v>#DIV/0!</v>
      </c>
      <c r="F14" s="20"/>
      <c r="G14" s="18" t="e">
        <f t="shared" si="2"/>
        <v>#DIV/0!</v>
      </c>
      <c r="H14" s="20"/>
      <c r="I14" s="16" t="e">
        <f t="shared" si="11"/>
        <v>#DIV/0!</v>
      </c>
      <c r="J14" s="20"/>
      <c r="K14" s="104" t="e">
        <f t="shared" si="3"/>
        <v>#DIV/0!</v>
      </c>
      <c r="L14" s="16" t="e">
        <f t="shared" si="13"/>
        <v>#DIV/0!</v>
      </c>
      <c r="M14" s="16" t="e">
        <f t="shared" si="5"/>
        <v>#DIV/0!</v>
      </c>
      <c r="N14" s="19" t="e">
        <f t="shared" si="6"/>
        <v>#DIV/0!</v>
      </c>
      <c r="O14" s="47"/>
      <c r="P14" s="101"/>
      <c r="Q14" s="25" t="e">
        <f t="shared" si="7"/>
        <v>#DIV/0!</v>
      </c>
      <c r="R14" s="48" t="s">
        <v>6</v>
      </c>
      <c r="S14" s="35" t="e">
        <f t="shared" si="12"/>
        <v>#DIV/0!</v>
      </c>
      <c r="T14" s="41" t="s">
        <v>6</v>
      </c>
      <c r="U14" s="19" t="e">
        <f t="shared" si="8"/>
        <v>#DIV/0!</v>
      </c>
      <c r="V14" s="19" t="e">
        <f>K14+U14-0.1</f>
        <v>#DIV/0!</v>
      </c>
      <c r="W14" s="18" t="e">
        <f t="shared" si="10"/>
        <v>#DIV/0!</v>
      </c>
      <c r="X14" s="39"/>
      <c r="Y14" s="95"/>
    </row>
    <row r="15" spans="1:25" s="9" customFormat="1" ht="26.25" hidden="1">
      <c r="A15" s="49"/>
      <c r="B15" s="44"/>
      <c r="C15" s="101"/>
      <c r="D15" s="16" t="e">
        <f t="shared" si="0"/>
        <v>#DIV/0!</v>
      </c>
      <c r="E15" s="17" t="e">
        <f t="shared" si="1"/>
        <v>#DIV/0!</v>
      </c>
      <c r="F15" s="20"/>
      <c r="G15" s="18" t="e">
        <f t="shared" si="2"/>
        <v>#DIV/0!</v>
      </c>
      <c r="H15" s="20"/>
      <c r="I15" s="16" t="e">
        <f t="shared" si="11"/>
        <v>#DIV/0!</v>
      </c>
      <c r="J15" s="20"/>
      <c r="K15" s="104" t="e">
        <f t="shared" si="3"/>
        <v>#DIV/0!</v>
      </c>
      <c r="L15" s="16" t="e">
        <f t="shared" si="13"/>
        <v>#DIV/0!</v>
      </c>
      <c r="M15" s="16" t="e">
        <f t="shared" si="5"/>
        <v>#DIV/0!</v>
      </c>
      <c r="N15" s="19" t="e">
        <f t="shared" si="6"/>
        <v>#DIV/0!</v>
      </c>
      <c r="O15" s="47"/>
      <c r="P15" s="101"/>
      <c r="Q15" s="25" t="e">
        <f t="shared" si="7"/>
        <v>#DIV/0!</v>
      </c>
      <c r="R15" s="48" t="s">
        <v>6</v>
      </c>
      <c r="S15" s="35" t="e">
        <f t="shared" si="12"/>
        <v>#DIV/0!</v>
      </c>
      <c r="T15" s="41" t="s">
        <v>6</v>
      </c>
      <c r="U15" s="19" t="e">
        <f t="shared" si="8"/>
        <v>#DIV/0!</v>
      </c>
      <c r="V15" s="19" t="e">
        <f>K15+U15</f>
        <v>#DIV/0!</v>
      </c>
      <c r="W15" s="18" t="e">
        <f t="shared" si="10"/>
        <v>#DIV/0!</v>
      </c>
      <c r="X15" s="39"/>
      <c r="Y15" s="95"/>
    </row>
    <row r="16" spans="1:25" s="9" customFormat="1" ht="26.25" hidden="1">
      <c r="A16" s="49"/>
      <c r="B16" s="44"/>
      <c r="C16" s="101"/>
      <c r="D16" s="16" t="e">
        <f t="shared" si="0"/>
        <v>#DIV/0!</v>
      </c>
      <c r="E16" s="17" t="e">
        <f t="shared" si="1"/>
        <v>#DIV/0!</v>
      </c>
      <c r="F16" s="20"/>
      <c r="G16" s="18" t="e">
        <f t="shared" si="2"/>
        <v>#DIV/0!</v>
      </c>
      <c r="H16" s="20"/>
      <c r="I16" s="16" t="e">
        <f t="shared" si="11"/>
        <v>#DIV/0!</v>
      </c>
      <c r="J16" s="20"/>
      <c r="K16" s="104" t="e">
        <f t="shared" si="3"/>
        <v>#DIV/0!</v>
      </c>
      <c r="L16" s="16" t="e">
        <f t="shared" si="13"/>
        <v>#DIV/0!</v>
      </c>
      <c r="M16" s="16" t="e">
        <f t="shared" si="5"/>
        <v>#DIV/0!</v>
      </c>
      <c r="N16" s="19" t="e">
        <f t="shared" si="6"/>
        <v>#DIV/0!</v>
      </c>
      <c r="O16" s="47"/>
      <c r="P16" s="101"/>
      <c r="Q16" s="25" t="e">
        <f t="shared" si="7"/>
        <v>#DIV/0!</v>
      </c>
      <c r="R16" s="48" t="s">
        <v>6</v>
      </c>
      <c r="S16" s="35" t="e">
        <f t="shared" si="12"/>
        <v>#DIV/0!</v>
      </c>
      <c r="T16" s="41" t="s">
        <v>6</v>
      </c>
      <c r="U16" s="19" t="e">
        <f t="shared" si="8"/>
        <v>#DIV/0!</v>
      </c>
      <c r="V16" s="19" t="e">
        <f>K16+U16</f>
        <v>#DIV/0!</v>
      </c>
      <c r="W16" s="18" t="e">
        <f t="shared" si="10"/>
        <v>#DIV/0!</v>
      </c>
      <c r="X16" s="39"/>
      <c r="Y16" s="95"/>
    </row>
    <row r="17" spans="1:25" s="9" customFormat="1" ht="26.25" hidden="1">
      <c r="A17" s="49"/>
      <c r="B17" s="44"/>
      <c r="C17" s="101"/>
      <c r="D17" s="16" t="e">
        <f t="shared" si="0"/>
        <v>#DIV/0!</v>
      </c>
      <c r="E17" s="17" t="e">
        <f t="shared" si="1"/>
        <v>#DIV/0!</v>
      </c>
      <c r="F17" s="20"/>
      <c r="G17" s="18" t="e">
        <f t="shared" si="2"/>
        <v>#DIV/0!</v>
      </c>
      <c r="H17" s="20"/>
      <c r="I17" s="16" t="e">
        <f t="shared" si="11"/>
        <v>#DIV/0!</v>
      </c>
      <c r="J17" s="20"/>
      <c r="K17" s="104" t="e">
        <f t="shared" si="3"/>
        <v>#DIV/0!</v>
      </c>
      <c r="L17" s="16" t="e">
        <f t="shared" si="13"/>
        <v>#DIV/0!</v>
      </c>
      <c r="M17" s="16" t="e">
        <f t="shared" si="5"/>
        <v>#DIV/0!</v>
      </c>
      <c r="N17" s="19" t="e">
        <f t="shared" si="6"/>
        <v>#DIV/0!</v>
      </c>
      <c r="O17" s="47"/>
      <c r="P17" s="101"/>
      <c r="Q17" s="25" t="e">
        <f t="shared" si="7"/>
        <v>#DIV/0!</v>
      </c>
      <c r="R17" s="48" t="s">
        <v>6</v>
      </c>
      <c r="S17" s="35" t="e">
        <f t="shared" si="12"/>
        <v>#DIV/0!</v>
      </c>
      <c r="T17" s="41" t="s">
        <v>6</v>
      </c>
      <c r="U17" s="19" t="e">
        <f t="shared" si="8"/>
        <v>#DIV/0!</v>
      </c>
      <c r="V17" s="19" t="e">
        <f>K17+U17+0.05</f>
        <v>#DIV/0!</v>
      </c>
      <c r="W17" s="18" t="e">
        <f t="shared" si="10"/>
        <v>#DIV/0!</v>
      </c>
      <c r="X17" s="39"/>
      <c r="Y17" s="95"/>
    </row>
    <row r="18" spans="1:25" s="9" customFormat="1" ht="26.25" hidden="1">
      <c r="A18" s="49"/>
      <c r="B18" s="44"/>
      <c r="C18" s="101"/>
      <c r="D18" s="16" t="e">
        <f t="shared" si="0"/>
        <v>#DIV/0!</v>
      </c>
      <c r="E18" s="17" t="e">
        <f t="shared" si="1"/>
        <v>#DIV/0!</v>
      </c>
      <c r="F18" s="20"/>
      <c r="G18" s="18" t="e">
        <f t="shared" si="2"/>
        <v>#DIV/0!</v>
      </c>
      <c r="H18" s="20"/>
      <c r="I18" s="16" t="e">
        <f t="shared" si="11"/>
        <v>#DIV/0!</v>
      </c>
      <c r="J18" s="20"/>
      <c r="K18" s="104" t="e">
        <f t="shared" si="3"/>
        <v>#DIV/0!</v>
      </c>
      <c r="L18" s="16" t="e">
        <f t="shared" si="13"/>
        <v>#DIV/0!</v>
      </c>
      <c r="M18" s="16" t="e">
        <f t="shared" si="5"/>
        <v>#DIV/0!</v>
      </c>
      <c r="N18" s="19" t="e">
        <f t="shared" si="6"/>
        <v>#DIV/0!</v>
      </c>
      <c r="O18" s="47"/>
      <c r="P18" s="101"/>
      <c r="Q18" s="25" t="e">
        <f t="shared" si="7"/>
        <v>#DIV/0!</v>
      </c>
      <c r="R18" s="48" t="s">
        <v>6</v>
      </c>
      <c r="S18" s="35" t="e">
        <f t="shared" si="12"/>
        <v>#DIV/0!</v>
      </c>
      <c r="T18" s="41" t="s">
        <v>6</v>
      </c>
      <c r="U18" s="19" t="e">
        <f t="shared" si="8"/>
        <v>#DIV/0!</v>
      </c>
      <c r="V18" s="19" t="e">
        <f>K18+U18-0.05</f>
        <v>#DIV/0!</v>
      </c>
      <c r="W18" s="18" t="e">
        <f t="shared" si="10"/>
        <v>#DIV/0!</v>
      </c>
      <c r="X18" s="39"/>
      <c r="Y18" s="95"/>
    </row>
    <row r="19" spans="1:25" s="9" customFormat="1" ht="26.25" hidden="1">
      <c r="A19" s="49"/>
      <c r="B19" s="44"/>
      <c r="C19" s="101"/>
      <c r="D19" s="16" t="e">
        <f t="shared" si="0"/>
        <v>#DIV/0!</v>
      </c>
      <c r="E19" s="17" t="e">
        <f t="shared" si="1"/>
        <v>#DIV/0!</v>
      </c>
      <c r="F19" s="20"/>
      <c r="G19" s="18" t="e">
        <f t="shared" si="2"/>
        <v>#DIV/0!</v>
      </c>
      <c r="H19" s="20"/>
      <c r="I19" s="16" t="e">
        <f t="shared" si="11"/>
        <v>#DIV/0!</v>
      </c>
      <c r="J19" s="20"/>
      <c r="K19" s="104" t="e">
        <f t="shared" si="3"/>
        <v>#DIV/0!</v>
      </c>
      <c r="L19" s="16" t="e">
        <f t="shared" si="13"/>
        <v>#DIV/0!</v>
      </c>
      <c r="M19" s="16" t="e">
        <f t="shared" si="5"/>
        <v>#DIV/0!</v>
      </c>
      <c r="N19" s="19" t="e">
        <f t="shared" si="6"/>
        <v>#DIV/0!</v>
      </c>
      <c r="O19" s="47"/>
      <c r="P19" s="101"/>
      <c r="Q19" s="25" t="e">
        <f t="shared" si="7"/>
        <v>#DIV/0!</v>
      </c>
      <c r="R19" s="48" t="s">
        <v>6</v>
      </c>
      <c r="S19" s="35" t="e">
        <f t="shared" si="12"/>
        <v>#DIV/0!</v>
      </c>
      <c r="T19" s="41" t="s">
        <v>6</v>
      </c>
      <c r="U19" s="19" t="e">
        <f t="shared" si="8"/>
        <v>#DIV/0!</v>
      </c>
      <c r="V19" s="19" t="e">
        <f>K19+U19-0.04</f>
        <v>#DIV/0!</v>
      </c>
      <c r="W19" s="18" t="e">
        <f t="shared" si="10"/>
        <v>#DIV/0!</v>
      </c>
      <c r="X19" s="39"/>
      <c r="Y19" s="95"/>
    </row>
    <row r="20" spans="1:25" s="9" customFormat="1" ht="26.25" hidden="1">
      <c r="A20" s="49"/>
      <c r="B20" s="44"/>
      <c r="C20" s="101"/>
      <c r="D20" s="16" t="e">
        <f t="shared" si="0"/>
        <v>#DIV/0!</v>
      </c>
      <c r="E20" s="17" t="e">
        <f t="shared" si="1"/>
        <v>#DIV/0!</v>
      </c>
      <c r="F20" s="20"/>
      <c r="G20" s="18" t="e">
        <f t="shared" si="2"/>
        <v>#DIV/0!</v>
      </c>
      <c r="H20" s="20"/>
      <c r="I20" s="16" t="e">
        <f t="shared" si="11"/>
        <v>#DIV/0!</v>
      </c>
      <c r="J20" s="20"/>
      <c r="K20" s="104" t="e">
        <f t="shared" si="3"/>
        <v>#DIV/0!</v>
      </c>
      <c r="L20" s="16" t="e">
        <f t="shared" si="13"/>
        <v>#DIV/0!</v>
      </c>
      <c r="M20" s="16" t="e">
        <f t="shared" si="5"/>
        <v>#DIV/0!</v>
      </c>
      <c r="N20" s="19" t="e">
        <f t="shared" si="6"/>
        <v>#DIV/0!</v>
      </c>
      <c r="O20" s="47"/>
      <c r="P20" s="101"/>
      <c r="Q20" s="25" t="e">
        <f t="shared" si="7"/>
        <v>#DIV/0!</v>
      </c>
      <c r="R20" s="48" t="s">
        <v>6</v>
      </c>
      <c r="S20" s="35" t="e">
        <f t="shared" si="12"/>
        <v>#DIV/0!</v>
      </c>
      <c r="T20" s="41" t="s">
        <v>6</v>
      </c>
      <c r="U20" s="19" t="e">
        <f t="shared" si="8"/>
        <v>#DIV/0!</v>
      </c>
      <c r="V20" s="19" t="e">
        <f>K20+U20</f>
        <v>#DIV/0!</v>
      </c>
      <c r="W20" s="18" t="e">
        <f t="shared" si="10"/>
        <v>#DIV/0!</v>
      </c>
      <c r="X20" s="39"/>
      <c r="Y20" s="95"/>
    </row>
    <row r="21" spans="1:25" s="9" customFormat="1" ht="26.25" hidden="1">
      <c r="A21" s="49"/>
      <c r="B21" s="44"/>
      <c r="C21" s="101"/>
      <c r="D21" s="16" t="e">
        <f t="shared" si="0"/>
        <v>#DIV/0!</v>
      </c>
      <c r="E21" s="17" t="e">
        <f t="shared" si="1"/>
        <v>#DIV/0!</v>
      </c>
      <c r="F21" s="20"/>
      <c r="G21" s="18" t="e">
        <f t="shared" si="2"/>
        <v>#DIV/0!</v>
      </c>
      <c r="H21" s="20"/>
      <c r="I21" s="16" t="e">
        <f t="shared" si="11"/>
        <v>#DIV/0!</v>
      </c>
      <c r="J21" s="20"/>
      <c r="K21" s="104" t="e">
        <f t="shared" si="3"/>
        <v>#DIV/0!</v>
      </c>
      <c r="L21" s="16" t="e">
        <f t="shared" si="13"/>
        <v>#DIV/0!</v>
      </c>
      <c r="M21" s="16" t="e">
        <f t="shared" si="5"/>
        <v>#DIV/0!</v>
      </c>
      <c r="N21" s="19" t="e">
        <f t="shared" si="6"/>
        <v>#DIV/0!</v>
      </c>
      <c r="O21" s="47"/>
      <c r="P21" s="101"/>
      <c r="Q21" s="25" t="e">
        <f t="shared" si="7"/>
        <v>#DIV/0!</v>
      </c>
      <c r="R21" s="48" t="s">
        <v>6</v>
      </c>
      <c r="S21" s="35" t="e">
        <f t="shared" si="12"/>
        <v>#DIV/0!</v>
      </c>
      <c r="T21" s="41" t="s">
        <v>6</v>
      </c>
      <c r="U21" s="19" t="e">
        <f t="shared" si="8"/>
        <v>#DIV/0!</v>
      </c>
      <c r="V21" s="19" t="e">
        <f>K21+U21</f>
        <v>#DIV/0!</v>
      </c>
      <c r="W21" s="18" t="e">
        <f t="shared" si="10"/>
        <v>#DIV/0!</v>
      </c>
      <c r="X21" s="39"/>
      <c r="Y21" s="95"/>
    </row>
    <row r="22" spans="1:25" s="9" customFormat="1" ht="26.25" hidden="1">
      <c r="A22" s="8"/>
      <c r="B22" s="44"/>
      <c r="C22" s="101"/>
      <c r="D22" s="16" t="e">
        <f t="shared" si="0"/>
        <v>#DIV/0!</v>
      </c>
      <c r="E22" s="17" t="e">
        <f t="shared" si="1"/>
        <v>#DIV/0!</v>
      </c>
      <c r="F22" s="20"/>
      <c r="G22" s="18" t="e">
        <f t="shared" si="2"/>
        <v>#DIV/0!</v>
      </c>
      <c r="H22" s="20"/>
      <c r="I22" s="16" t="e">
        <f t="shared" si="11"/>
        <v>#DIV/0!</v>
      </c>
      <c r="J22" s="20"/>
      <c r="K22" s="104" t="e">
        <f t="shared" si="3"/>
        <v>#DIV/0!</v>
      </c>
      <c r="L22" s="16" t="e">
        <f t="shared" si="13"/>
        <v>#DIV/0!</v>
      </c>
      <c r="M22" s="16" t="e">
        <f t="shared" si="5"/>
        <v>#DIV/0!</v>
      </c>
      <c r="N22" s="19" t="e">
        <f t="shared" si="6"/>
        <v>#DIV/0!</v>
      </c>
      <c r="O22" s="47"/>
      <c r="P22" s="101"/>
      <c r="Q22" s="25" t="e">
        <f t="shared" si="7"/>
        <v>#DIV/0!</v>
      </c>
      <c r="R22" s="48" t="s">
        <v>6</v>
      </c>
      <c r="S22" s="35" t="e">
        <f t="shared" si="12"/>
        <v>#DIV/0!</v>
      </c>
      <c r="T22" s="41" t="s">
        <v>6</v>
      </c>
      <c r="U22" s="19" t="e">
        <f t="shared" si="8"/>
        <v>#DIV/0!</v>
      </c>
      <c r="V22" s="19" t="e">
        <f>K22+U22</f>
        <v>#DIV/0!</v>
      </c>
      <c r="W22" s="18" t="e">
        <f t="shared" si="10"/>
        <v>#DIV/0!</v>
      </c>
      <c r="X22" s="39"/>
      <c r="Y22" s="95"/>
    </row>
    <row r="23" spans="1:25" s="9" customFormat="1" ht="26.25" hidden="1">
      <c r="A23" s="8"/>
      <c r="B23" s="44"/>
      <c r="C23" s="101"/>
      <c r="D23" s="16" t="e">
        <f t="shared" si="0"/>
        <v>#DIV/0!</v>
      </c>
      <c r="E23" s="17" t="e">
        <f t="shared" si="1"/>
        <v>#DIV/0!</v>
      </c>
      <c r="F23" s="20"/>
      <c r="G23" s="18" t="e">
        <f t="shared" si="2"/>
        <v>#DIV/0!</v>
      </c>
      <c r="H23" s="20"/>
      <c r="I23" s="16" t="e">
        <f t="shared" si="11"/>
        <v>#DIV/0!</v>
      </c>
      <c r="J23" s="20"/>
      <c r="K23" s="104" t="e">
        <f t="shared" si="3"/>
        <v>#DIV/0!</v>
      </c>
      <c r="L23" s="16" t="e">
        <f t="shared" si="13"/>
        <v>#DIV/0!</v>
      </c>
      <c r="M23" s="16" t="e">
        <f t="shared" si="5"/>
        <v>#DIV/0!</v>
      </c>
      <c r="N23" s="19" t="e">
        <f t="shared" si="6"/>
        <v>#DIV/0!</v>
      </c>
      <c r="O23" s="47"/>
      <c r="P23" s="101"/>
      <c r="Q23" s="25" t="e">
        <f t="shared" si="7"/>
        <v>#DIV/0!</v>
      </c>
      <c r="R23" s="48" t="s">
        <v>6</v>
      </c>
      <c r="S23" s="35" t="e">
        <f t="shared" si="12"/>
        <v>#DIV/0!</v>
      </c>
      <c r="T23" s="41" t="s">
        <v>6</v>
      </c>
      <c r="U23" s="19" t="e">
        <f t="shared" si="8"/>
        <v>#DIV/0!</v>
      </c>
      <c r="V23" s="19" t="e">
        <f>K23+U23</f>
        <v>#DIV/0!</v>
      </c>
      <c r="W23" s="18" t="e">
        <f t="shared" si="10"/>
        <v>#DIV/0!</v>
      </c>
      <c r="X23" s="39"/>
      <c r="Y23" s="95"/>
    </row>
    <row r="24" spans="1:25" s="9" customFormat="1" ht="26.25" hidden="1">
      <c r="A24" s="8"/>
      <c r="B24" s="44"/>
      <c r="C24" s="101"/>
      <c r="D24" s="16" t="e">
        <f t="shared" si="0"/>
        <v>#DIV/0!</v>
      </c>
      <c r="E24" s="17" t="e">
        <f t="shared" si="1"/>
        <v>#DIV/0!</v>
      </c>
      <c r="F24" s="20"/>
      <c r="G24" s="18" t="e">
        <f t="shared" si="2"/>
        <v>#DIV/0!</v>
      </c>
      <c r="H24" s="20"/>
      <c r="I24" s="16" t="e">
        <f t="shared" si="11"/>
        <v>#DIV/0!</v>
      </c>
      <c r="J24" s="20"/>
      <c r="K24" s="104" t="e">
        <f t="shared" si="3"/>
        <v>#DIV/0!</v>
      </c>
      <c r="L24" s="16" t="e">
        <f t="shared" si="13"/>
        <v>#DIV/0!</v>
      </c>
      <c r="M24" s="16" t="e">
        <f t="shared" si="5"/>
        <v>#DIV/0!</v>
      </c>
      <c r="N24" s="19" t="e">
        <f t="shared" si="6"/>
        <v>#DIV/0!</v>
      </c>
      <c r="O24" s="47"/>
      <c r="P24" s="101"/>
      <c r="Q24" s="25" t="e">
        <f t="shared" si="7"/>
        <v>#DIV/0!</v>
      </c>
      <c r="R24" s="48" t="s">
        <v>6</v>
      </c>
      <c r="S24" s="35" t="e">
        <f t="shared" si="12"/>
        <v>#DIV/0!</v>
      </c>
      <c r="T24" s="41" t="s">
        <v>6</v>
      </c>
      <c r="U24" s="19" t="e">
        <f t="shared" si="8"/>
        <v>#DIV/0!</v>
      </c>
      <c r="V24" s="19" t="e">
        <f>K24+U24+0.1</f>
        <v>#DIV/0!</v>
      </c>
      <c r="W24" s="18" t="e">
        <f t="shared" si="10"/>
        <v>#DIV/0!</v>
      </c>
      <c r="X24" s="39"/>
      <c r="Y24" s="95"/>
    </row>
    <row r="25" spans="1:25" s="9" customFormat="1" ht="26.25" hidden="1">
      <c r="A25" s="8"/>
      <c r="B25" s="44"/>
      <c r="C25" s="101"/>
      <c r="D25" s="16" t="e">
        <f t="shared" si="0"/>
        <v>#DIV/0!</v>
      </c>
      <c r="E25" s="17" t="e">
        <f t="shared" si="1"/>
        <v>#DIV/0!</v>
      </c>
      <c r="F25" s="20"/>
      <c r="G25" s="18" t="e">
        <f t="shared" si="2"/>
        <v>#DIV/0!</v>
      </c>
      <c r="H25" s="20"/>
      <c r="I25" s="16" t="e">
        <f t="shared" si="11"/>
        <v>#DIV/0!</v>
      </c>
      <c r="J25" s="20"/>
      <c r="K25" s="104" t="e">
        <f t="shared" si="3"/>
        <v>#DIV/0!</v>
      </c>
      <c r="L25" s="16" t="e">
        <f t="shared" si="13"/>
        <v>#DIV/0!</v>
      </c>
      <c r="M25" s="16" t="e">
        <f t="shared" si="5"/>
        <v>#DIV/0!</v>
      </c>
      <c r="N25" s="19" t="e">
        <f t="shared" si="6"/>
        <v>#DIV/0!</v>
      </c>
      <c r="O25" s="47"/>
      <c r="P25" s="101"/>
      <c r="Q25" s="25" t="e">
        <f t="shared" si="7"/>
        <v>#DIV/0!</v>
      </c>
      <c r="R25" s="48" t="s">
        <v>6</v>
      </c>
      <c r="S25" s="35" t="e">
        <f t="shared" si="12"/>
        <v>#DIV/0!</v>
      </c>
      <c r="T25" s="41" t="s">
        <v>6</v>
      </c>
      <c r="U25" s="19" t="e">
        <f t="shared" si="8"/>
        <v>#DIV/0!</v>
      </c>
      <c r="V25" s="19" t="e">
        <f>K25+U25+0.1</f>
        <v>#DIV/0!</v>
      </c>
      <c r="W25" s="18" t="e">
        <f t="shared" si="10"/>
        <v>#DIV/0!</v>
      </c>
      <c r="X25" s="39"/>
      <c r="Y25" s="95"/>
    </row>
    <row r="26" spans="1:25" s="9" customFormat="1" ht="26.25" hidden="1">
      <c r="A26" s="8"/>
      <c r="B26" s="44"/>
      <c r="C26" s="101"/>
      <c r="D26" s="16" t="e">
        <f t="shared" si="0"/>
        <v>#DIV/0!</v>
      </c>
      <c r="E26" s="17" t="e">
        <f t="shared" si="1"/>
        <v>#DIV/0!</v>
      </c>
      <c r="F26" s="20"/>
      <c r="G26" s="18" t="e">
        <f t="shared" si="2"/>
        <v>#DIV/0!</v>
      </c>
      <c r="H26" s="20"/>
      <c r="I26" s="16" t="e">
        <f t="shared" si="11"/>
        <v>#DIV/0!</v>
      </c>
      <c r="J26" s="20"/>
      <c r="K26" s="104" t="e">
        <f t="shared" si="3"/>
        <v>#DIV/0!</v>
      </c>
      <c r="L26" s="16" t="e">
        <f t="shared" si="13"/>
        <v>#DIV/0!</v>
      </c>
      <c r="M26" s="16" t="e">
        <f t="shared" si="5"/>
        <v>#DIV/0!</v>
      </c>
      <c r="N26" s="19" t="e">
        <f t="shared" si="6"/>
        <v>#DIV/0!</v>
      </c>
      <c r="O26" s="47"/>
      <c r="P26" s="101"/>
      <c r="Q26" s="25" t="e">
        <f t="shared" si="7"/>
        <v>#DIV/0!</v>
      </c>
      <c r="R26" s="48" t="s">
        <v>6</v>
      </c>
      <c r="S26" s="35" t="e">
        <f t="shared" si="12"/>
        <v>#DIV/0!</v>
      </c>
      <c r="T26" s="41" t="s">
        <v>6</v>
      </c>
      <c r="U26" s="19" t="e">
        <f t="shared" si="8"/>
        <v>#DIV/0!</v>
      </c>
      <c r="V26" s="19" t="e">
        <f>K26+U26</f>
        <v>#DIV/0!</v>
      </c>
      <c r="W26" s="18" t="e">
        <f t="shared" si="10"/>
        <v>#DIV/0!</v>
      </c>
      <c r="X26" s="39"/>
      <c r="Y26" s="95"/>
    </row>
    <row r="27" spans="1:25" s="9" customFormat="1" ht="26.25" hidden="1">
      <c r="A27" s="8"/>
      <c r="B27" s="44"/>
      <c r="C27" s="101"/>
      <c r="D27" s="16" t="e">
        <f t="shared" si="0"/>
        <v>#DIV/0!</v>
      </c>
      <c r="E27" s="17" t="e">
        <f t="shared" si="1"/>
        <v>#DIV/0!</v>
      </c>
      <c r="F27" s="20"/>
      <c r="G27" s="18" t="e">
        <f t="shared" si="2"/>
        <v>#DIV/0!</v>
      </c>
      <c r="H27" s="20"/>
      <c r="I27" s="16" t="e">
        <f t="shared" si="11"/>
        <v>#DIV/0!</v>
      </c>
      <c r="J27" s="20"/>
      <c r="K27" s="104" t="e">
        <f t="shared" si="3"/>
        <v>#DIV/0!</v>
      </c>
      <c r="L27" s="16" t="e">
        <f t="shared" si="13"/>
        <v>#DIV/0!</v>
      </c>
      <c r="M27" s="16" t="e">
        <f t="shared" si="5"/>
        <v>#DIV/0!</v>
      </c>
      <c r="N27" s="19" t="e">
        <f t="shared" si="6"/>
        <v>#DIV/0!</v>
      </c>
      <c r="O27" s="47"/>
      <c r="P27" s="101"/>
      <c r="Q27" s="25" t="e">
        <f t="shared" si="7"/>
        <v>#DIV/0!</v>
      </c>
      <c r="R27" s="48" t="s">
        <v>6</v>
      </c>
      <c r="S27" s="35" t="e">
        <f t="shared" si="12"/>
        <v>#DIV/0!</v>
      </c>
      <c r="T27" s="41" t="s">
        <v>6</v>
      </c>
      <c r="U27" s="19" t="e">
        <f t="shared" si="8"/>
        <v>#DIV/0!</v>
      </c>
      <c r="V27" s="19" t="e">
        <f>K27+U27</f>
        <v>#DIV/0!</v>
      </c>
      <c r="W27" s="18" t="e">
        <f t="shared" si="10"/>
        <v>#DIV/0!</v>
      </c>
      <c r="X27" s="39"/>
      <c r="Y27" s="95"/>
    </row>
    <row r="28" spans="1:25" s="9" customFormat="1" ht="26.25" hidden="1">
      <c r="A28" s="8"/>
      <c r="B28" s="44"/>
      <c r="C28" s="101"/>
      <c r="D28" s="16" t="e">
        <f t="shared" si="0"/>
        <v>#DIV/0!</v>
      </c>
      <c r="E28" s="17" t="e">
        <f t="shared" si="1"/>
        <v>#DIV/0!</v>
      </c>
      <c r="F28" s="20"/>
      <c r="G28" s="18" t="e">
        <f t="shared" si="2"/>
        <v>#DIV/0!</v>
      </c>
      <c r="H28" s="20"/>
      <c r="I28" s="16" t="e">
        <f t="shared" si="11"/>
        <v>#DIV/0!</v>
      </c>
      <c r="J28" s="20"/>
      <c r="K28" s="104" t="e">
        <f t="shared" si="3"/>
        <v>#DIV/0!</v>
      </c>
      <c r="L28" s="16" t="e">
        <f t="shared" si="13"/>
        <v>#DIV/0!</v>
      </c>
      <c r="M28" s="16" t="e">
        <f t="shared" si="5"/>
        <v>#DIV/0!</v>
      </c>
      <c r="N28" s="19" t="e">
        <f t="shared" si="6"/>
        <v>#DIV/0!</v>
      </c>
      <c r="O28" s="47"/>
      <c r="P28" s="101"/>
      <c r="Q28" s="25" t="e">
        <f t="shared" si="7"/>
        <v>#DIV/0!</v>
      </c>
      <c r="R28" s="48" t="s">
        <v>6</v>
      </c>
      <c r="S28" s="35" t="e">
        <f t="shared" si="12"/>
        <v>#DIV/0!</v>
      </c>
      <c r="T28" s="41" t="s">
        <v>6</v>
      </c>
      <c r="U28" s="19" t="e">
        <f t="shared" si="8"/>
        <v>#DIV/0!</v>
      </c>
      <c r="V28" s="19" t="e">
        <f>K28+U28</f>
        <v>#DIV/0!</v>
      </c>
      <c r="W28" s="18" t="e">
        <f t="shared" si="10"/>
        <v>#DIV/0!</v>
      </c>
      <c r="X28" s="39"/>
      <c r="Y28" s="95"/>
    </row>
    <row r="29" spans="1:25" s="34" customFormat="1" ht="26.25">
      <c r="A29" s="10" t="s">
        <v>17</v>
      </c>
      <c r="B29" s="43">
        <f>SUM(B5:B28)</f>
        <v>18.267</v>
      </c>
      <c r="C29" s="102">
        <f>SUM(C5:C28)</f>
        <v>43227.755</v>
      </c>
      <c r="D29" s="21">
        <f t="shared" si="0"/>
        <v>2366.4397547490007</v>
      </c>
      <c r="E29" s="22">
        <f>D29/D29</f>
        <v>1</v>
      </c>
      <c r="F29" s="30">
        <v>1</v>
      </c>
      <c r="G29" s="30">
        <f t="shared" si="2"/>
        <v>1</v>
      </c>
      <c r="H29" s="30">
        <f>SUM(H5:H28)/2</f>
        <v>1.3405</v>
      </c>
      <c r="I29" s="21">
        <f>SUM(I5:I10)</f>
        <v>29892.480166085326</v>
      </c>
      <c r="J29" s="22"/>
      <c r="K29" s="102">
        <f>SUM(K5:K10)</f>
        <v>5978.496033217066</v>
      </c>
      <c r="L29" s="21">
        <f>SUM(L5:L10)</f>
        <v>42174.35103321707</v>
      </c>
      <c r="M29" s="21">
        <f t="shared" si="5"/>
        <v>2308.772706696068</v>
      </c>
      <c r="N29" s="32">
        <v>1</v>
      </c>
      <c r="O29" s="33">
        <f>SUM(O5:O28)</f>
        <v>28399.1</v>
      </c>
      <c r="P29" s="32">
        <f>SUM(P5:P28)</f>
        <v>7796.755</v>
      </c>
      <c r="Q29" s="33">
        <f>(O29+P29)/B29</f>
        <v>1981.4887502052882</v>
      </c>
      <c r="R29" s="115">
        <v>1</v>
      </c>
      <c r="S29" s="36">
        <f>SUM(S5:S10)</f>
        <v>10519.90066156912</v>
      </c>
      <c r="T29" s="114">
        <v>5100</v>
      </c>
      <c r="U29" s="32">
        <f>SUM(U5:U10)</f>
        <v>-878.496033217066</v>
      </c>
      <c r="V29" s="32">
        <f>SUM(V5:V10)</f>
        <v>5100</v>
      </c>
      <c r="W29" s="36">
        <f>SUM(W5:W10)/6</f>
        <v>0.9233968505901551</v>
      </c>
      <c r="X29" s="40"/>
      <c r="Y29" s="95"/>
    </row>
    <row r="30" spans="2:25" s="11" customFormat="1" ht="26.25">
      <c r="B30" s="26"/>
      <c r="F30" s="26"/>
      <c r="G30" s="26"/>
      <c r="S30" s="12"/>
      <c r="T30" s="12"/>
      <c r="W30" s="26"/>
      <c r="X30" s="26"/>
      <c r="Y30" s="26"/>
    </row>
    <row r="31" spans="2:25" s="11" customFormat="1" ht="26.25">
      <c r="B31" s="26"/>
      <c r="F31" s="26"/>
      <c r="G31" s="45"/>
      <c r="K31" s="13"/>
      <c r="W31" s="26"/>
      <c r="X31" s="26"/>
      <c r="Y31" s="26"/>
    </row>
    <row r="32" spans="1:25" s="11" customFormat="1" ht="150.75" hidden="1" thickBot="1">
      <c r="A32" s="51"/>
      <c r="B32" s="52" t="s">
        <v>18</v>
      </c>
      <c r="C32" s="52" t="s">
        <v>19</v>
      </c>
      <c r="F32" s="26"/>
      <c r="G32" s="45"/>
      <c r="H32" s="13"/>
      <c r="N32" s="13"/>
      <c r="O32" s="13"/>
      <c r="P32" s="13" t="s">
        <v>18</v>
      </c>
      <c r="Q32" s="50" t="s">
        <v>19</v>
      </c>
      <c r="R32" s="13"/>
      <c r="W32" s="13"/>
      <c r="X32" s="26"/>
      <c r="Y32" s="26"/>
    </row>
    <row r="33" spans="1:25" s="14" customFormat="1" ht="26.25" hidden="1">
      <c r="A33" s="14" t="s">
        <v>60</v>
      </c>
      <c r="B33" s="27"/>
      <c r="F33" s="27"/>
      <c r="G33" s="46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F34" s="27"/>
      <c r="G34" s="27"/>
      <c r="V34" s="100"/>
      <c r="X34" s="27"/>
      <c r="Y34" s="27"/>
    </row>
  </sheetData>
  <sheetProtection/>
  <printOptions/>
  <pageMargins left="0.3937007874015748" right="0.3937007874015748" top="0.7480314960629921" bottom="0.7480314960629921" header="0.31496062992125984" footer="0.31496062992125984"/>
  <pageSetup fitToWidth="2" fitToHeight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19"/>
  <sheetViews>
    <sheetView tabSelected="1" zoomScale="93" zoomScaleNormal="93" zoomScalePageLayoutView="0" workbookViewId="0" topLeftCell="A1">
      <selection activeCell="G13" sqref="G13"/>
    </sheetView>
  </sheetViews>
  <sheetFormatPr defaultColWidth="9.140625" defaultRowHeight="15"/>
  <cols>
    <col min="1" max="1" width="23.8515625" style="72" customWidth="1"/>
    <col min="2" max="7" width="13.7109375" style="72" customWidth="1"/>
    <col min="8" max="10" width="13.57421875" style="72" customWidth="1"/>
    <col min="11" max="16384" width="9.140625" style="72" customWidth="1"/>
  </cols>
  <sheetData>
    <row r="2" spans="1:7" ht="15.75">
      <c r="A2" s="133" t="s">
        <v>82</v>
      </c>
      <c r="B2" s="133"/>
      <c r="C2" s="133"/>
      <c r="D2" s="133"/>
      <c r="E2" s="133"/>
      <c r="F2" s="133"/>
      <c r="G2" s="133"/>
    </row>
    <row r="4" spans="1:10" ht="15">
      <c r="A4" s="134" t="s">
        <v>0</v>
      </c>
      <c r="B4" s="129" t="s">
        <v>83</v>
      </c>
      <c r="C4" s="137"/>
      <c r="D4" s="130"/>
      <c r="E4" s="132" t="s">
        <v>84</v>
      </c>
      <c r="F4" s="132"/>
      <c r="G4" s="132"/>
      <c r="H4" s="132" t="s">
        <v>64</v>
      </c>
      <c r="I4" s="132"/>
      <c r="J4" s="132"/>
    </row>
    <row r="5" spans="1:10" ht="15">
      <c r="A5" s="135"/>
      <c r="B5" s="127" t="s">
        <v>61</v>
      </c>
      <c r="C5" s="129" t="s">
        <v>62</v>
      </c>
      <c r="D5" s="130"/>
      <c r="E5" s="131" t="s">
        <v>61</v>
      </c>
      <c r="F5" s="132" t="s">
        <v>62</v>
      </c>
      <c r="G5" s="132"/>
      <c r="H5" s="127" t="s">
        <v>65</v>
      </c>
      <c r="I5" s="132" t="s">
        <v>62</v>
      </c>
      <c r="J5" s="132"/>
    </row>
    <row r="6" spans="1:10" ht="60">
      <c r="A6" s="136"/>
      <c r="B6" s="128"/>
      <c r="C6" s="85" t="s">
        <v>63</v>
      </c>
      <c r="D6" s="85" t="s">
        <v>67</v>
      </c>
      <c r="E6" s="131"/>
      <c r="F6" s="85" t="s">
        <v>63</v>
      </c>
      <c r="G6" s="85" t="s">
        <v>67</v>
      </c>
      <c r="H6" s="128"/>
      <c r="I6" s="85" t="s">
        <v>63</v>
      </c>
      <c r="J6" s="85" t="s">
        <v>67</v>
      </c>
    </row>
    <row r="7" spans="1:10" ht="15.75">
      <c r="A7" s="73"/>
      <c r="B7" s="86"/>
      <c r="C7" s="86"/>
      <c r="D7" s="86"/>
      <c r="E7" s="86"/>
      <c r="F7" s="86"/>
      <c r="G7" s="86"/>
      <c r="H7" s="86"/>
      <c r="I7" s="86"/>
      <c r="J7" s="86"/>
    </row>
    <row r="8" spans="1:10" ht="15.75">
      <c r="A8" s="75" t="s">
        <v>42</v>
      </c>
      <c r="B8" s="97">
        <f aca="true" t="shared" si="0" ref="B8:B13">SUM(C8:D8)</f>
        <v>2820.606</v>
      </c>
      <c r="C8" s="103">
        <v>2820.606</v>
      </c>
      <c r="D8" s="105"/>
      <c r="E8" s="103">
        <f aca="true" t="shared" si="1" ref="E8:E13">SUM(F8:G8)</f>
        <v>3133.726</v>
      </c>
      <c r="F8" s="98">
        <v>3133.726</v>
      </c>
      <c r="G8" s="105"/>
      <c r="H8" s="87">
        <f aca="true" t="shared" si="2" ref="H8:H13">SUM(I8:J8)</f>
        <v>313.1199999999999</v>
      </c>
      <c r="I8" s="89">
        <f aca="true" t="shared" si="3" ref="I8:J13">F8-C8</f>
        <v>313.1199999999999</v>
      </c>
      <c r="J8" s="89">
        <f t="shared" si="3"/>
        <v>0</v>
      </c>
    </row>
    <row r="9" spans="1:10" ht="15.75">
      <c r="A9" s="75" t="s">
        <v>43</v>
      </c>
      <c r="B9" s="97">
        <f t="shared" si="0"/>
        <v>1852.137</v>
      </c>
      <c r="C9" s="98">
        <v>1018.977</v>
      </c>
      <c r="D9" s="105">
        <v>833.16</v>
      </c>
      <c r="E9" s="103">
        <f t="shared" si="1"/>
        <v>1944.701</v>
      </c>
      <c r="F9" s="98">
        <v>1107.176</v>
      </c>
      <c r="G9" s="105">
        <v>837.525</v>
      </c>
      <c r="H9" s="87">
        <f t="shared" si="2"/>
        <v>92.56399999999996</v>
      </c>
      <c r="I9" s="89">
        <f t="shared" si="3"/>
        <v>88.19899999999996</v>
      </c>
      <c r="J9" s="89">
        <f t="shared" si="3"/>
        <v>4.365000000000009</v>
      </c>
    </row>
    <row r="10" spans="1:10" ht="15.75">
      <c r="A10" s="75" t="s">
        <v>66</v>
      </c>
      <c r="B10" s="97">
        <f t="shared" si="0"/>
        <v>1853.036</v>
      </c>
      <c r="C10" s="98">
        <v>831.14</v>
      </c>
      <c r="D10" s="105">
        <v>1021.896</v>
      </c>
      <c r="E10" s="103">
        <f t="shared" si="1"/>
        <v>1825.469</v>
      </c>
      <c r="F10" s="98">
        <v>892.911</v>
      </c>
      <c r="G10" s="105">
        <v>932.558</v>
      </c>
      <c r="H10" s="87">
        <f t="shared" si="2"/>
        <v>-27.567000000000007</v>
      </c>
      <c r="I10" s="89">
        <f t="shared" si="3"/>
        <v>61.77099999999996</v>
      </c>
      <c r="J10" s="89">
        <f t="shared" si="3"/>
        <v>-89.33799999999997</v>
      </c>
    </row>
    <row r="11" spans="1:10" ht="15.75">
      <c r="A11" s="75" t="s">
        <v>44</v>
      </c>
      <c r="B11" s="97">
        <f t="shared" si="0"/>
        <v>2581.4790000000003</v>
      </c>
      <c r="C11" s="98">
        <v>1217.121</v>
      </c>
      <c r="D11" s="105">
        <v>1364.358</v>
      </c>
      <c r="E11" s="103">
        <f t="shared" si="1"/>
        <v>2905.071</v>
      </c>
      <c r="F11" s="98">
        <v>1327.416</v>
      </c>
      <c r="G11" s="105">
        <v>1577.655</v>
      </c>
      <c r="H11" s="87">
        <f t="shared" si="2"/>
        <v>323.59199999999987</v>
      </c>
      <c r="I11" s="89">
        <f t="shared" si="3"/>
        <v>110.29499999999985</v>
      </c>
      <c r="J11" s="89">
        <f t="shared" si="3"/>
        <v>213.29700000000003</v>
      </c>
    </row>
    <row r="12" spans="1:10" ht="15.75">
      <c r="A12" s="75" t="s">
        <v>45</v>
      </c>
      <c r="B12" s="97">
        <f t="shared" si="0"/>
        <v>1268.885</v>
      </c>
      <c r="C12" s="98">
        <v>459.666</v>
      </c>
      <c r="D12" s="105">
        <v>809.219</v>
      </c>
      <c r="E12" s="103">
        <f t="shared" si="1"/>
        <v>1203.42</v>
      </c>
      <c r="F12" s="98">
        <v>499.808</v>
      </c>
      <c r="G12" s="105">
        <v>703.612</v>
      </c>
      <c r="H12" s="87">
        <f t="shared" si="2"/>
        <v>-65.46500000000009</v>
      </c>
      <c r="I12" s="89">
        <f t="shared" si="3"/>
        <v>40.141999999999996</v>
      </c>
      <c r="J12" s="89">
        <f t="shared" si="3"/>
        <v>-105.60700000000008</v>
      </c>
    </row>
    <row r="13" spans="1:10" ht="17.25" customHeight="1">
      <c r="A13" s="75" t="s">
        <v>46</v>
      </c>
      <c r="B13" s="97">
        <f t="shared" si="0"/>
        <v>1843.712</v>
      </c>
      <c r="C13" s="98">
        <v>772.345</v>
      </c>
      <c r="D13" s="105">
        <v>1071.367</v>
      </c>
      <c r="E13" s="103">
        <f t="shared" si="1"/>
        <v>1884.368</v>
      </c>
      <c r="F13" s="98">
        <v>835.718</v>
      </c>
      <c r="G13" s="105">
        <v>1048.65</v>
      </c>
      <c r="H13" s="87">
        <f t="shared" si="2"/>
        <v>40.65600000000006</v>
      </c>
      <c r="I13" s="89">
        <f t="shared" si="3"/>
        <v>63.372999999999934</v>
      </c>
      <c r="J13" s="89">
        <f t="shared" si="3"/>
        <v>-22.71699999999987</v>
      </c>
    </row>
    <row r="14" spans="1:10" ht="15.75">
      <c r="A14" s="75"/>
      <c r="B14" s="97"/>
      <c r="C14" s="97"/>
      <c r="D14" s="97"/>
      <c r="E14" s="97"/>
      <c r="F14" s="103"/>
      <c r="G14" s="106"/>
      <c r="H14" s="86"/>
      <c r="I14" s="86"/>
      <c r="J14" s="88"/>
    </row>
    <row r="15" spans="1:10" ht="15.75">
      <c r="A15" s="73" t="s">
        <v>17</v>
      </c>
      <c r="B15" s="97">
        <f aca="true" t="shared" si="4" ref="B15:J15">SUM(B8:B13)</f>
        <v>12219.855000000001</v>
      </c>
      <c r="C15" s="97">
        <f t="shared" si="4"/>
        <v>7119.8550000000005</v>
      </c>
      <c r="D15" s="97">
        <f t="shared" si="4"/>
        <v>5100</v>
      </c>
      <c r="E15" s="97">
        <f t="shared" si="4"/>
        <v>12896.755000000001</v>
      </c>
      <c r="F15" s="103">
        <f t="shared" si="4"/>
        <v>7796.755</v>
      </c>
      <c r="G15" s="105">
        <f t="shared" si="4"/>
        <v>5100</v>
      </c>
      <c r="H15" s="86">
        <f t="shared" si="4"/>
        <v>676.8999999999997</v>
      </c>
      <c r="I15" s="86">
        <f t="shared" si="4"/>
        <v>676.8999999999995</v>
      </c>
      <c r="J15" s="87">
        <f t="shared" si="4"/>
        <v>1.1368683772161603E-13</v>
      </c>
    </row>
    <row r="19" ht="15">
      <c r="A19" s="72" t="s">
        <v>68</v>
      </c>
    </row>
  </sheetData>
  <sheetProtection/>
  <mergeCells count="11">
    <mergeCell ref="A2:G2"/>
    <mergeCell ref="A4:A6"/>
    <mergeCell ref="B4:D4"/>
    <mergeCell ref="E4:G4"/>
    <mergeCell ref="H4:J4"/>
    <mergeCell ref="B5:B6"/>
    <mergeCell ref="C5:D5"/>
    <mergeCell ref="E5:E6"/>
    <mergeCell ref="F5:G5"/>
    <mergeCell ref="H5:H6"/>
    <mergeCell ref="I5:J5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2022-07-12T09:47:23Z</cp:lastPrinted>
  <dcterms:created xsi:type="dcterms:W3CDTF">2011-06-06T14:53:40Z</dcterms:created>
  <dcterms:modified xsi:type="dcterms:W3CDTF">2022-10-06T05:43:38Z</dcterms:modified>
  <cp:category/>
  <cp:version/>
  <cp:contentType/>
  <cp:contentStatus/>
</cp:coreProperties>
</file>